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mc:AlternateContent xmlns:mc="http://schemas.openxmlformats.org/markup-compatibility/2006">
    <mc:Choice Requires="x15">
      <x15ac:absPath xmlns:x15ac="http://schemas.microsoft.com/office/spreadsheetml/2010/11/ac" url="C:\Users\dp.dimitrova\Desktop\ОБЛАСТНИ АДМИНИСТРАЦИИ-31.12.2017\"/>
    </mc:Choice>
  </mc:AlternateContent>
  <bookViews>
    <workbookView xWindow="0" yWindow="0" windowWidth="17400" windowHeight="11685" activeTab="3"/>
  </bookViews>
  <sheets>
    <sheet name="Cash-Flow-DATA" sheetId="9" r:id="rId1"/>
    <sheet name="OTCHET-agregirani pokazateli" sheetId="1" r:id="rId2"/>
    <sheet name="OTCHET F" sheetId="5" state="hidden" r:id="rId3"/>
    <sheet name="OTCHET" sheetId="3" r:id="rId4"/>
    <sheet name="INF" sheetId="4" state="hidden" r:id="rId5"/>
    <sheet name="list" sheetId="6" state="hidden" r:id="rId6"/>
  </sheets>
  <externalReferences>
    <externalReference r:id="rId7"/>
  </externalReferences>
  <definedNames>
    <definedName name="_xlnm._FilterDatabase" localSheetId="3" hidden="1">OTCHET!$K$1:$K$1469</definedName>
    <definedName name="_xlnm._FilterDatabase" localSheetId="2" hidden="1">'OTCHET F'!$K$1:$K$734</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calcId="162913"/>
  <customWorkbookViews>
    <customWorkbookView name="PPanchev - Personal View" guid="{D568CAA1-2ECB-11D7-B07A-00010309AF38}" mergeInterval="0" personalView="1" maximized="1" windowWidth="1018" windowHeight="634" activeSheetId="1"/>
  </customWorkbookViews>
</workbook>
</file>

<file path=xl/calcChain.xml><?xml version="1.0" encoding="utf-8"?>
<calcChain xmlns="http://schemas.openxmlformats.org/spreadsheetml/2006/main">
  <c r="K1467" i="3" l="1"/>
  <c r="K1466" i="3"/>
  <c r="K1465" i="3"/>
  <c r="K1464" i="3"/>
  <c r="K1463" i="3"/>
  <c r="K1462" i="3"/>
  <c r="K1461" i="3"/>
  <c r="K1460" i="3"/>
  <c r="K1459" i="3"/>
  <c r="K1458" i="3"/>
  <c r="K1457" i="3"/>
  <c r="K1456" i="3"/>
  <c r="K1455" i="3"/>
  <c r="K1454" i="3"/>
  <c r="K1453" i="3"/>
  <c r="K1452" i="3"/>
  <c r="K1451" i="3"/>
  <c r="K1450" i="3"/>
  <c r="F1449" i="3"/>
  <c r="E1449" i="3"/>
  <c r="K1449" i="3" s="1"/>
  <c r="K1448" i="3"/>
  <c r="K1447" i="3"/>
  <c r="F1446" i="3"/>
  <c r="E1446" i="3"/>
  <c r="K1446" i="3" s="1"/>
  <c r="E1443" i="3"/>
  <c r="B1442" i="3"/>
  <c r="F1441" i="3"/>
  <c r="B1439" i="3"/>
  <c r="F1438" i="3"/>
  <c r="E1438" i="3"/>
  <c r="B1438" i="3"/>
  <c r="D1432" i="3"/>
  <c r="K1431" i="3"/>
  <c r="K1430" i="3"/>
  <c r="K1429" i="3"/>
  <c r="K1428" i="3"/>
  <c r="F1428" i="3"/>
  <c r="K1427" i="3"/>
  <c r="F1426" i="3"/>
  <c r="K1426" i="3"/>
  <c r="F1425" i="3"/>
  <c r="K1425" i="3" s="1"/>
  <c r="F1424" i="3"/>
  <c r="K1424" i="3" s="1"/>
  <c r="J1423" i="3"/>
  <c r="I1423" i="3"/>
  <c r="H1423" i="3"/>
  <c r="G1423" i="3"/>
  <c r="E1423" i="3"/>
  <c r="F1422" i="3"/>
  <c r="K1422" i="3" s="1"/>
  <c r="F1421" i="3"/>
  <c r="K1421" i="3" s="1"/>
  <c r="F1420" i="3"/>
  <c r="K1420" i="3" s="1"/>
  <c r="F1419" i="3"/>
  <c r="K1419" i="3" s="1"/>
  <c r="J1418" i="3"/>
  <c r="I1418" i="3"/>
  <c r="H1418" i="3"/>
  <c r="G1418" i="3"/>
  <c r="E1418" i="3"/>
  <c r="F1417" i="3"/>
  <c r="K1417" i="3" s="1"/>
  <c r="F1416" i="3"/>
  <c r="K1416" i="3"/>
  <c r="F1415" i="3"/>
  <c r="K1415" i="3" s="1"/>
  <c r="J1414" i="3"/>
  <c r="I1414" i="3"/>
  <c r="H1414" i="3"/>
  <c r="G1414" i="3"/>
  <c r="E1414" i="3"/>
  <c r="F1413" i="3"/>
  <c r="K1413" i="3" s="1"/>
  <c r="F1412" i="3"/>
  <c r="K1412" i="3" s="1"/>
  <c r="F1411" i="3"/>
  <c r="K1411" i="3" s="1"/>
  <c r="F1410" i="3"/>
  <c r="K1410" i="3" s="1"/>
  <c r="F1409" i="3"/>
  <c r="K1409" i="3" s="1"/>
  <c r="F1408" i="3"/>
  <c r="K1408" i="3" s="1"/>
  <c r="F1407" i="3"/>
  <c r="K1407" i="3" s="1"/>
  <c r="J1406" i="3"/>
  <c r="I1406" i="3"/>
  <c r="H1406" i="3"/>
  <c r="G1406" i="3"/>
  <c r="E1406" i="3"/>
  <c r="F1405" i="3"/>
  <c r="K1405" i="3" s="1"/>
  <c r="F1404" i="3"/>
  <c r="K1404" i="3" s="1"/>
  <c r="F1403" i="3"/>
  <c r="K1403" i="3" s="1"/>
  <c r="J1402" i="3"/>
  <c r="I1402" i="3"/>
  <c r="H1402" i="3"/>
  <c r="G1402" i="3"/>
  <c r="E1402" i="3"/>
  <c r="F1401" i="3"/>
  <c r="K1401" i="3" s="1"/>
  <c r="F1400" i="3"/>
  <c r="K1400" i="3" s="1"/>
  <c r="F1399" i="3"/>
  <c r="K1399" i="3" s="1"/>
  <c r="F1398" i="3"/>
  <c r="K1398" i="3" s="1"/>
  <c r="F1397" i="3"/>
  <c r="K1397" i="3" s="1"/>
  <c r="F1396" i="3"/>
  <c r="K1396" i="3" s="1"/>
  <c r="J1395" i="3"/>
  <c r="I1395" i="3"/>
  <c r="H1395" i="3"/>
  <c r="G1395" i="3"/>
  <c r="E1395" i="3"/>
  <c r="F1394" i="3"/>
  <c r="K1394" i="3"/>
  <c r="F1393" i="3"/>
  <c r="K1393" i="3" s="1"/>
  <c r="F1392" i="3"/>
  <c r="K1392" i="3"/>
  <c r="F1391" i="3"/>
  <c r="K1391" i="3" s="1"/>
  <c r="F1390" i="3"/>
  <c r="K1390" i="3"/>
  <c r="F1389" i="3"/>
  <c r="F1388" i="3" s="1"/>
  <c r="K1388" i="3" s="1"/>
  <c r="J1388" i="3"/>
  <c r="I1388" i="3"/>
  <c r="H1388" i="3"/>
  <c r="G1388" i="3"/>
  <c r="E1388" i="3"/>
  <c r="F1387" i="3"/>
  <c r="K1387" i="3" s="1"/>
  <c r="F1386" i="3"/>
  <c r="K1386" i="3" s="1"/>
  <c r="F1385" i="3"/>
  <c r="K1385" i="3" s="1"/>
  <c r="F1384" i="3"/>
  <c r="K1384" i="3" s="1"/>
  <c r="F1383" i="3"/>
  <c r="K1383" i="3" s="1"/>
  <c r="F1382" i="3"/>
  <c r="K1382" i="3" s="1"/>
  <c r="F1381" i="3"/>
  <c r="K1381" i="3" s="1"/>
  <c r="F1380" i="3"/>
  <c r="K1380" i="3" s="1"/>
  <c r="F1379" i="3"/>
  <c r="K1379" i="3" s="1"/>
  <c r="J1378" i="3"/>
  <c r="I1378" i="3"/>
  <c r="H1378" i="3"/>
  <c r="G1378" i="3"/>
  <c r="E1378" i="3"/>
  <c r="F1377" i="3"/>
  <c r="K1377" i="3" s="1"/>
  <c r="F1376" i="3"/>
  <c r="K1376" i="3" s="1"/>
  <c r="F1375" i="3"/>
  <c r="K1375" i="3" s="1"/>
  <c r="F1374" i="3"/>
  <c r="K1374" i="3" s="1"/>
  <c r="F1373" i="3"/>
  <c r="K1373" i="3" s="1"/>
  <c r="F1372" i="3"/>
  <c r="K1372" i="3" s="1"/>
  <c r="F1371" i="3"/>
  <c r="K1371" i="3" s="1"/>
  <c r="F1370" i="3"/>
  <c r="K1370" i="3" s="1"/>
  <c r="J1369" i="3"/>
  <c r="I1369" i="3"/>
  <c r="H1369" i="3"/>
  <c r="G1369" i="3"/>
  <c r="E1369" i="3"/>
  <c r="F1368" i="3"/>
  <c r="K1368" i="3" s="1"/>
  <c r="F1367" i="3"/>
  <c r="K1367" i="3" s="1"/>
  <c r="F1366" i="3"/>
  <c r="K1366" i="3" s="1"/>
  <c r="F1365" i="3"/>
  <c r="K1365" i="3" s="1"/>
  <c r="F1364" i="3"/>
  <c r="K1364" i="3" s="1"/>
  <c r="F1363" i="3"/>
  <c r="K1363" i="3" s="1"/>
  <c r="J1362" i="3"/>
  <c r="I1362" i="3"/>
  <c r="H1362" i="3"/>
  <c r="G1362" i="3"/>
  <c r="E1362" i="3"/>
  <c r="F1361" i="3"/>
  <c r="K1361" i="3" s="1"/>
  <c r="F1360" i="3"/>
  <c r="F1359" i="3"/>
  <c r="K1359" i="3" s="1"/>
  <c r="F1358" i="3"/>
  <c r="K1358" i="3" s="1"/>
  <c r="F1357" i="3"/>
  <c r="K1357" i="3" s="1"/>
  <c r="J1356" i="3"/>
  <c r="I1356" i="3"/>
  <c r="H1356" i="3"/>
  <c r="G1356" i="3"/>
  <c r="E1356" i="3"/>
  <c r="F1355" i="3"/>
  <c r="K1355" i="3" s="1"/>
  <c r="F1354" i="3"/>
  <c r="K1354" i="3" s="1"/>
  <c r="F1353" i="3"/>
  <c r="K1353" i="3" s="1"/>
  <c r="J1352" i="3"/>
  <c r="I1352" i="3"/>
  <c r="H1352" i="3"/>
  <c r="G1352" i="3"/>
  <c r="E1352" i="3"/>
  <c r="F1351" i="3"/>
  <c r="K1351" i="3" s="1"/>
  <c r="F1350" i="3"/>
  <c r="K1350" i="3" s="1"/>
  <c r="F1349" i="3"/>
  <c r="K1349" i="3" s="1"/>
  <c r="F1348" i="3"/>
  <c r="K1348" i="3" s="1"/>
  <c r="F1347" i="3"/>
  <c r="K1347" i="3" s="1"/>
  <c r="F1346" i="3"/>
  <c r="K1346" i="3" s="1"/>
  <c r="F1345" i="3"/>
  <c r="K1345" i="3" s="1"/>
  <c r="F1344" i="3"/>
  <c r="K1344" i="3" s="1"/>
  <c r="F1343" i="3"/>
  <c r="K1343" i="3" s="1"/>
  <c r="F1342" i="3"/>
  <c r="K1342" i="3" s="1"/>
  <c r="F1341" i="3"/>
  <c r="K1341" i="3"/>
  <c r="F1340" i="3"/>
  <c r="K1340" i="3" s="1"/>
  <c r="F1339" i="3"/>
  <c r="K1339" i="3" s="1"/>
  <c r="F1338" i="3"/>
  <c r="K1338" i="3" s="1"/>
  <c r="F1337" i="3"/>
  <c r="F1336" i="3"/>
  <c r="K1336" i="3" s="1"/>
  <c r="F1335" i="3"/>
  <c r="K1335" i="3" s="1"/>
  <c r="J1334" i="3"/>
  <c r="I1334" i="3"/>
  <c r="H1334" i="3"/>
  <c r="G1334" i="3"/>
  <c r="E1334" i="3"/>
  <c r="F1333" i="3"/>
  <c r="K1333" i="3" s="1"/>
  <c r="F1332" i="3"/>
  <c r="K1332" i="3" s="1"/>
  <c r="F1331" i="3"/>
  <c r="K1331" i="3" s="1"/>
  <c r="F1330" i="3"/>
  <c r="K1330" i="3" s="1"/>
  <c r="F1329" i="3"/>
  <c r="K1329" i="3" s="1"/>
  <c r="F1328" i="3"/>
  <c r="K1328" i="3" s="1"/>
  <c r="F1327" i="3"/>
  <c r="K1327" i="3" s="1"/>
  <c r="C1327" i="3"/>
  <c r="F1326" i="3"/>
  <c r="K1326" i="3" s="1"/>
  <c r="J1325" i="3"/>
  <c r="I1325" i="3"/>
  <c r="I1432" i="3" s="1"/>
  <c r="H1325" i="3"/>
  <c r="G1325" i="3"/>
  <c r="E1325" i="3"/>
  <c r="F1324" i="3"/>
  <c r="K1324" i="3" s="1"/>
  <c r="F1323" i="3"/>
  <c r="K1323" i="3" s="1"/>
  <c r="F1322" i="3"/>
  <c r="K1322" i="3" s="1"/>
  <c r="F1321" i="3"/>
  <c r="K1321" i="3" s="1"/>
  <c r="F1320" i="3"/>
  <c r="K1320" i="3" s="1"/>
  <c r="J1319" i="3"/>
  <c r="I1319" i="3"/>
  <c r="H1319" i="3"/>
  <c r="G1319" i="3"/>
  <c r="E1319" i="3"/>
  <c r="F1318" i="3"/>
  <c r="K1318" i="3" s="1"/>
  <c r="F1317" i="3"/>
  <c r="K1317" i="3" s="1"/>
  <c r="J1316" i="3"/>
  <c r="I1316" i="3"/>
  <c r="H1316" i="3"/>
  <c r="G1316" i="3"/>
  <c r="E1316" i="3"/>
  <c r="C1313" i="3"/>
  <c r="L1432" i="3" s="1"/>
  <c r="E1307" i="3"/>
  <c r="B1306" i="3"/>
  <c r="F1305" i="3"/>
  <c r="B1303" i="3"/>
  <c r="F1302" i="3"/>
  <c r="E1302" i="3"/>
  <c r="B1302" i="3"/>
  <c r="E1143" i="3"/>
  <c r="E1146" i="3"/>
  <c r="E1152" i="3"/>
  <c r="E1161" i="3"/>
  <c r="E1179" i="3"/>
  <c r="E1183" i="3"/>
  <c r="E1189" i="3"/>
  <c r="E1196" i="3"/>
  <c r="E1205" i="3"/>
  <c r="E1215" i="3"/>
  <c r="E1222" i="3"/>
  <c r="E1229" i="3"/>
  <c r="E1233" i="3"/>
  <c r="E1241" i="3"/>
  <c r="E1245" i="3"/>
  <c r="E1250" i="3"/>
  <c r="F1144" i="3"/>
  <c r="F1145" i="3"/>
  <c r="K1145" i="3" s="1"/>
  <c r="F1147" i="3"/>
  <c r="K1147" i="3" s="1"/>
  <c r="F1148" i="3"/>
  <c r="K1148" i="3" s="1"/>
  <c r="F1149" i="3"/>
  <c r="K1149" i="3" s="1"/>
  <c r="F1150" i="3"/>
  <c r="K1150" i="3" s="1"/>
  <c r="F1151" i="3"/>
  <c r="F1153" i="3"/>
  <c r="F1154" i="3"/>
  <c r="K1154" i="3" s="1"/>
  <c r="F1155" i="3"/>
  <c r="K1155" i="3" s="1"/>
  <c r="F1156" i="3"/>
  <c r="F1157" i="3"/>
  <c r="K1157" i="3" s="1"/>
  <c r="F1158" i="3"/>
  <c r="K1158" i="3" s="1"/>
  <c r="F1159" i="3"/>
  <c r="K1159" i="3" s="1"/>
  <c r="F1160" i="3"/>
  <c r="F1162" i="3"/>
  <c r="F1163" i="3"/>
  <c r="K1163" i="3" s="1"/>
  <c r="F1164" i="3"/>
  <c r="F1165" i="3"/>
  <c r="K1165" i="3" s="1"/>
  <c r="F1166" i="3"/>
  <c r="K1166" i="3" s="1"/>
  <c r="F1167" i="3"/>
  <c r="K1167" i="3" s="1"/>
  <c r="F1168" i="3"/>
  <c r="F1169" i="3"/>
  <c r="K1169" i="3" s="1"/>
  <c r="F1170" i="3"/>
  <c r="K1170" i="3" s="1"/>
  <c r="F1171" i="3"/>
  <c r="K1171" i="3" s="1"/>
  <c r="F1172" i="3"/>
  <c r="F1173" i="3"/>
  <c r="K1173" i="3" s="1"/>
  <c r="F1174" i="3"/>
  <c r="K1174" i="3" s="1"/>
  <c r="F1175" i="3"/>
  <c r="K1175" i="3" s="1"/>
  <c r="F1176" i="3"/>
  <c r="F1177" i="3"/>
  <c r="K1177" i="3" s="1"/>
  <c r="F1178" i="3"/>
  <c r="K1178" i="3" s="1"/>
  <c r="F1180" i="3"/>
  <c r="F1181" i="3"/>
  <c r="K1181" i="3" s="1"/>
  <c r="F1182" i="3"/>
  <c r="K1182" i="3" s="1"/>
  <c r="F1184" i="3"/>
  <c r="K1184" i="3" s="1"/>
  <c r="F1185" i="3"/>
  <c r="K1185" i="3" s="1"/>
  <c r="F1186" i="3"/>
  <c r="K1186" i="3" s="1"/>
  <c r="F1187" i="3"/>
  <c r="K1187" i="3" s="1"/>
  <c r="F1188" i="3"/>
  <c r="K1188" i="3" s="1"/>
  <c r="F1190" i="3"/>
  <c r="K1190" i="3" s="1"/>
  <c r="F1191" i="3"/>
  <c r="F1192" i="3"/>
  <c r="K1192" i="3" s="1"/>
  <c r="F1193" i="3"/>
  <c r="K1193" i="3" s="1"/>
  <c r="F1194" i="3"/>
  <c r="K1194" i="3" s="1"/>
  <c r="F1195" i="3"/>
  <c r="F1197" i="3"/>
  <c r="K1197" i="3" s="1"/>
  <c r="F1198" i="3"/>
  <c r="K1198" i="3" s="1"/>
  <c r="F1199" i="3"/>
  <c r="F1200" i="3"/>
  <c r="F1201" i="3"/>
  <c r="K1201" i="3" s="1"/>
  <c r="F1202" i="3"/>
  <c r="K1202" i="3" s="1"/>
  <c r="F1203" i="3"/>
  <c r="K1203" i="3" s="1"/>
  <c r="F1204" i="3"/>
  <c r="F1206" i="3"/>
  <c r="K1206" i="3" s="1"/>
  <c r="F1207" i="3"/>
  <c r="F1205" i="3" s="1"/>
  <c r="K1205" i="3" s="1"/>
  <c r="F1208" i="3"/>
  <c r="F1209" i="3"/>
  <c r="K1209" i="3" s="1"/>
  <c r="F1210" i="3"/>
  <c r="K1210" i="3" s="1"/>
  <c r="F1211" i="3"/>
  <c r="K1211" i="3" s="1"/>
  <c r="F1212" i="3"/>
  <c r="F1213" i="3"/>
  <c r="K1213" i="3" s="1"/>
  <c r="F1214" i="3"/>
  <c r="F1216" i="3"/>
  <c r="K1216" i="3" s="1"/>
  <c r="F1217" i="3"/>
  <c r="F1218" i="3"/>
  <c r="F1219" i="3"/>
  <c r="K1219" i="3" s="1"/>
  <c r="F1220" i="3"/>
  <c r="K1220" i="3" s="1"/>
  <c r="F1221" i="3"/>
  <c r="K1221" i="3" s="1"/>
  <c r="F1223" i="3"/>
  <c r="F1224" i="3"/>
  <c r="F1225" i="3"/>
  <c r="K1225" i="3" s="1"/>
  <c r="F1226" i="3"/>
  <c r="K1226" i="3" s="1"/>
  <c r="F1227" i="3"/>
  <c r="F1228" i="3"/>
  <c r="K1228" i="3" s="1"/>
  <c r="F1230" i="3"/>
  <c r="F1229" i="3" s="1"/>
  <c r="F1231" i="3"/>
  <c r="F1232" i="3"/>
  <c r="F1234" i="3"/>
  <c r="K1234" i="3" s="1"/>
  <c r="F1235" i="3"/>
  <c r="K1235" i="3" s="1"/>
  <c r="F1236" i="3"/>
  <c r="F1237" i="3"/>
  <c r="K1237" i="3" s="1"/>
  <c r="F1238" i="3"/>
  <c r="K1238" i="3" s="1"/>
  <c r="F1239" i="3"/>
  <c r="K1239" i="3" s="1"/>
  <c r="F1240" i="3"/>
  <c r="K1240" i="3" s="1"/>
  <c r="F1242" i="3"/>
  <c r="F1243" i="3"/>
  <c r="K1243" i="3" s="1"/>
  <c r="F1244" i="3"/>
  <c r="F1246" i="3"/>
  <c r="K1246" i="3" s="1"/>
  <c r="F1247" i="3"/>
  <c r="F1248" i="3"/>
  <c r="K1248" i="3" s="1"/>
  <c r="F1249" i="3"/>
  <c r="K1249" i="3" s="1"/>
  <c r="F1251" i="3"/>
  <c r="F1252" i="3"/>
  <c r="F1253" i="3"/>
  <c r="K1253" i="3" s="1"/>
  <c r="F1255" i="3"/>
  <c r="K1255" i="3" s="1"/>
  <c r="G1143" i="3"/>
  <c r="G1146" i="3"/>
  <c r="G1152" i="3"/>
  <c r="G1161" i="3"/>
  <c r="G1179" i="3"/>
  <c r="G1183" i="3"/>
  <c r="G1189" i="3"/>
  <c r="G1196" i="3"/>
  <c r="G1205" i="3"/>
  <c r="G1215" i="3"/>
  <c r="G1222" i="3"/>
  <c r="G1229" i="3"/>
  <c r="G1233" i="3"/>
  <c r="G1241" i="3"/>
  <c r="G1245" i="3"/>
  <c r="G1250" i="3"/>
  <c r="H1143" i="3"/>
  <c r="H1146" i="3"/>
  <c r="H1152" i="3"/>
  <c r="H1161" i="3"/>
  <c r="H1179" i="3"/>
  <c r="H1183" i="3"/>
  <c r="H1189" i="3"/>
  <c r="H1196" i="3"/>
  <c r="H1205" i="3"/>
  <c r="H1215" i="3"/>
  <c r="H1222" i="3"/>
  <c r="H1229" i="3"/>
  <c r="H1233" i="3"/>
  <c r="H1241" i="3"/>
  <c r="H1245" i="3"/>
  <c r="H1250" i="3"/>
  <c r="I1143" i="3"/>
  <c r="I1146" i="3"/>
  <c r="I1152" i="3"/>
  <c r="I1161" i="3"/>
  <c r="I1179" i="3"/>
  <c r="I1183" i="3"/>
  <c r="I1189" i="3"/>
  <c r="I1196" i="3"/>
  <c r="I1205" i="3"/>
  <c r="I1215" i="3"/>
  <c r="I1222" i="3"/>
  <c r="I1229" i="3"/>
  <c r="I1233" i="3"/>
  <c r="I1241" i="3"/>
  <c r="I1245" i="3"/>
  <c r="I1250" i="3"/>
  <c r="J1143" i="3"/>
  <c r="J1146" i="3"/>
  <c r="J1152" i="3"/>
  <c r="J1161" i="3"/>
  <c r="J1259" i="3" s="1"/>
  <c r="J1179" i="3"/>
  <c r="J1183" i="3"/>
  <c r="J1189" i="3"/>
  <c r="J1196" i="3"/>
  <c r="J1205" i="3"/>
  <c r="J1215" i="3"/>
  <c r="J1222" i="3"/>
  <c r="J1229" i="3"/>
  <c r="J1233" i="3"/>
  <c r="J1241" i="3"/>
  <c r="J1245" i="3"/>
  <c r="J1250" i="3"/>
  <c r="K1294" i="3"/>
  <c r="K1293" i="3"/>
  <c r="K1292" i="3"/>
  <c r="K1291" i="3"/>
  <c r="K1290" i="3"/>
  <c r="K1289" i="3"/>
  <c r="K1288" i="3"/>
  <c r="K1287" i="3"/>
  <c r="K1286" i="3"/>
  <c r="K1285" i="3"/>
  <c r="K1284" i="3"/>
  <c r="K1283" i="3"/>
  <c r="K1282" i="3"/>
  <c r="K1281" i="3"/>
  <c r="K1280" i="3"/>
  <c r="K1279" i="3"/>
  <c r="K1278" i="3"/>
  <c r="K1277" i="3"/>
  <c r="E1276" i="3"/>
  <c r="F1276" i="3"/>
  <c r="K1275" i="3"/>
  <c r="K1274" i="3"/>
  <c r="E1273" i="3"/>
  <c r="F1273" i="3"/>
  <c r="E1270" i="3"/>
  <c r="B1269" i="3"/>
  <c r="F1268" i="3"/>
  <c r="B12" i="3"/>
  <c r="B1305" i="3" s="1"/>
  <c r="B1266" i="3"/>
  <c r="F1265" i="3"/>
  <c r="E1265" i="3"/>
  <c r="B1265" i="3"/>
  <c r="B7" i="3"/>
  <c r="C1140" i="3"/>
  <c r="D1259" i="3"/>
  <c r="K1258" i="3"/>
  <c r="K1257" i="3"/>
  <c r="K1256" i="3"/>
  <c r="K1254" i="3"/>
  <c r="K1244" i="3"/>
  <c r="K1242" i="3"/>
  <c r="K1236" i="3"/>
  <c r="K1232" i="3"/>
  <c r="K1230" i="3"/>
  <c r="K1227" i="3"/>
  <c r="K1218" i="3"/>
  <c r="K1214" i="3"/>
  <c r="K1212" i="3"/>
  <c r="K1208" i="3"/>
  <c r="K1204" i="3"/>
  <c r="K1200" i="3"/>
  <c r="K1195" i="3"/>
  <c r="K1180" i="3"/>
  <c r="K1176" i="3"/>
  <c r="K1172" i="3"/>
  <c r="K1168" i="3"/>
  <c r="K1164" i="3"/>
  <c r="K1160" i="3"/>
  <c r="K1156" i="3"/>
  <c r="C1154" i="3"/>
  <c r="K1153" i="3"/>
  <c r="K1151" i="3"/>
  <c r="K1144" i="3"/>
  <c r="E1134" i="3"/>
  <c r="B1133" i="3"/>
  <c r="F1132" i="3"/>
  <c r="B1130" i="3"/>
  <c r="F1129" i="3"/>
  <c r="E1129" i="3"/>
  <c r="B1129" i="3"/>
  <c r="E970" i="3"/>
  <c r="E973" i="3"/>
  <c r="K973" i="3" s="1"/>
  <c r="E979" i="3"/>
  <c r="E988" i="3"/>
  <c r="E1006" i="3"/>
  <c r="E1010" i="3"/>
  <c r="E1016" i="3"/>
  <c r="E1023" i="3"/>
  <c r="E1032" i="3"/>
  <c r="E1042" i="3"/>
  <c r="E1049" i="3"/>
  <c r="E1056" i="3"/>
  <c r="E1060" i="3"/>
  <c r="E1068" i="3"/>
  <c r="E1072" i="3"/>
  <c r="E1077" i="3"/>
  <c r="F971" i="3"/>
  <c r="K971" i="3" s="1"/>
  <c r="F972" i="3"/>
  <c r="K972" i="3" s="1"/>
  <c r="F974" i="3"/>
  <c r="F975" i="3"/>
  <c r="K975" i="3" s="1"/>
  <c r="F976" i="3"/>
  <c r="F977" i="3"/>
  <c r="K977" i="3" s="1"/>
  <c r="F978" i="3"/>
  <c r="K978" i="3" s="1"/>
  <c r="F980" i="3"/>
  <c r="F981" i="3"/>
  <c r="K981" i="3" s="1"/>
  <c r="F982" i="3"/>
  <c r="K982" i="3" s="1"/>
  <c r="F983" i="3"/>
  <c r="K983" i="3"/>
  <c r="F984" i="3"/>
  <c r="F985" i="3"/>
  <c r="K985" i="3" s="1"/>
  <c r="F986" i="3"/>
  <c r="K986" i="3" s="1"/>
  <c r="F987" i="3"/>
  <c r="K987" i="3" s="1"/>
  <c r="F989" i="3"/>
  <c r="F990" i="3"/>
  <c r="K990" i="3" s="1"/>
  <c r="F991" i="3"/>
  <c r="K991" i="3"/>
  <c r="F992" i="3"/>
  <c r="F993" i="3"/>
  <c r="K993" i="3" s="1"/>
  <c r="F994" i="3"/>
  <c r="K994" i="3" s="1"/>
  <c r="F995" i="3"/>
  <c r="K995" i="3" s="1"/>
  <c r="F996" i="3"/>
  <c r="F997" i="3"/>
  <c r="K997" i="3" s="1"/>
  <c r="F998" i="3"/>
  <c r="K998" i="3" s="1"/>
  <c r="F999" i="3"/>
  <c r="K999" i="3" s="1"/>
  <c r="F1000" i="3"/>
  <c r="F1001" i="3"/>
  <c r="K1001" i="3" s="1"/>
  <c r="F1002" i="3"/>
  <c r="K1002" i="3" s="1"/>
  <c r="F1003" i="3"/>
  <c r="K1003" i="3" s="1"/>
  <c r="F1004" i="3"/>
  <c r="F1005" i="3"/>
  <c r="K1005" i="3" s="1"/>
  <c r="F1007" i="3"/>
  <c r="K1007" i="3" s="1"/>
  <c r="F1008" i="3"/>
  <c r="K1008" i="3" s="1"/>
  <c r="F1009" i="3"/>
  <c r="K1009" i="3" s="1"/>
  <c r="F1011" i="3"/>
  <c r="F1012" i="3"/>
  <c r="F1013" i="3"/>
  <c r="K1013" i="3" s="1"/>
  <c r="F1014" i="3"/>
  <c r="K1014" i="3" s="1"/>
  <c r="F1015" i="3"/>
  <c r="K1015" i="3" s="1"/>
  <c r="F1017" i="3"/>
  <c r="F1018" i="3"/>
  <c r="F1019" i="3"/>
  <c r="K1019" i="3" s="1"/>
  <c r="F1020" i="3"/>
  <c r="K1020" i="3" s="1"/>
  <c r="F1021" i="3"/>
  <c r="K1021" i="3" s="1"/>
  <c r="F1022" i="3"/>
  <c r="K1022" i="3" s="1"/>
  <c r="F1024" i="3"/>
  <c r="F1025" i="3"/>
  <c r="F1026" i="3"/>
  <c r="K1026" i="3" s="1"/>
  <c r="F1027" i="3"/>
  <c r="K1027" i="3" s="1"/>
  <c r="F1028" i="3"/>
  <c r="K1028" i="3" s="1"/>
  <c r="F1029" i="3"/>
  <c r="K1029" i="3" s="1"/>
  <c r="F1030" i="3"/>
  <c r="K1030" i="3" s="1"/>
  <c r="F1031" i="3"/>
  <c r="K1031" i="3" s="1"/>
  <c r="F1033" i="3"/>
  <c r="F1034" i="3"/>
  <c r="K1034" i="3" s="1"/>
  <c r="F1035" i="3"/>
  <c r="K1035" i="3" s="1"/>
  <c r="F1036" i="3"/>
  <c r="K1036" i="3" s="1"/>
  <c r="F1037" i="3"/>
  <c r="K1037" i="3" s="1"/>
  <c r="F1038" i="3"/>
  <c r="K1038" i="3" s="1"/>
  <c r="F1039" i="3"/>
  <c r="F1040" i="3"/>
  <c r="K1040" i="3" s="1"/>
  <c r="F1041" i="3"/>
  <c r="K1041" i="3" s="1"/>
  <c r="F1043" i="3"/>
  <c r="F1044" i="3"/>
  <c r="F1042" i="3" s="1"/>
  <c r="K1042" i="3" s="1"/>
  <c r="F1045" i="3"/>
  <c r="K1045" i="3" s="1"/>
  <c r="F1046" i="3"/>
  <c r="K1046" i="3" s="1"/>
  <c r="F1047" i="3"/>
  <c r="K1047" i="3" s="1"/>
  <c r="F1048" i="3"/>
  <c r="K1048" i="3" s="1"/>
  <c r="F1050" i="3"/>
  <c r="K1050" i="3" s="1"/>
  <c r="F1051" i="3"/>
  <c r="F1052" i="3"/>
  <c r="F1053" i="3"/>
  <c r="K1053" i="3" s="1"/>
  <c r="F1054" i="3"/>
  <c r="K1054" i="3" s="1"/>
  <c r="F1055" i="3"/>
  <c r="K1055" i="3" s="1"/>
  <c r="F1057" i="3"/>
  <c r="K1057" i="3" s="1"/>
  <c r="F1058" i="3"/>
  <c r="K1058" i="3" s="1"/>
  <c r="F1059" i="3"/>
  <c r="K1059" i="3" s="1"/>
  <c r="F1061" i="3"/>
  <c r="F1062" i="3"/>
  <c r="K1062" i="3" s="1"/>
  <c r="F1063" i="3"/>
  <c r="K1063" i="3" s="1"/>
  <c r="F1064" i="3"/>
  <c r="F1065" i="3"/>
  <c r="K1065" i="3" s="1"/>
  <c r="F1066" i="3"/>
  <c r="K1066" i="3" s="1"/>
  <c r="F1067" i="3"/>
  <c r="K1067" i="3" s="1"/>
  <c r="F1069" i="3"/>
  <c r="F1070" i="3"/>
  <c r="K1070" i="3" s="1"/>
  <c r="F1071" i="3"/>
  <c r="K1071" i="3" s="1"/>
  <c r="F1073" i="3"/>
  <c r="K1073" i="3" s="1"/>
  <c r="F1074" i="3"/>
  <c r="F1075" i="3"/>
  <c r="K1075" i="3" s="1"/>
  <c r="F1076" i="3"/>
  <c r="K1076" i="3" s="1"/>
  <c r="F1078" i="3"/>
  <c r="K1078" i="3" s="1"/>
  <c r="F1079" i="3"/>
  <c r="K1079" i="3" s="1"/>
  <c r="F1080" i="3"/>
  <c r="K1080" i="3" s="1"/>
  <c r="F1082" i="3"/>
  <c r="K1082" i="3" s="1"/>
  <c r="G970" i="3"/>
  <c r="G973" i="3"/>
  <c r="G979" i="3"/>
  <c r="G1086" i="3" s="1"/>
  <c r="G988" i="3"/>
  <c r="G1006" i="3"/>
  <c r="G1010" i="3"/>
  <c r="G1016" i="3"/>
  <c r="G1023" i="3"/>
  <c r="G1032" i="3"/>
  <c r="G1042" i="3"/>
  <c r="G1049" i="3"/>
  <c r="G1056" i="3"/>
  <c r="G1060" i="3"/>
  <c r="G1068" i="3"/>
  <c r="G1072" i="3"/>
  <c r="G1077" i="3"/>
  <c r="H970" i="3"/>
  <c r="H973" i="3"/>
  <c r="H979" i="3"/>
  <c r="H1086" i="3" s="1"/>
  <c r="H988" i="3"/>
  <c r="H1006" i="3"/>
  <c r="H1010" i="3"/>
  <c r="H1016" i="3"/>
  <c r="H1023" i="3"/>
  <c r="H1032" i="3"/>
  <c r="H1042" i="3"/>
  <c r="H1049" i="3"/>
  <c r="H1056" i="3"/>
  <c r="H1060" i="3"/>
  <c r="H1068" i="3"/>
  <c r="H1072" i="3"/>
  <c r="H1077" i="3"/>
  <c r="I970" i="3"/>
  <c r="I973" i="3"/>
  <c r="I979" i="3"/>
  <c r="I988" i="3"/>
  <c r="I1006" i="3"/>
  <c r="I1010" i="3"/>
  <c r="I1016" i="3"/>
  <c r="I1023" i="3"/>
  <c r="I1032" i="3"/>
  <c r="I1042" i="3"/>
  <c r="I1049" i="3"/>
  <c r="I1056" i="3"/>
  <c r="I1060" i="3"/>
  <c r="I1068" i="3"/>
  <c r="I1072" i="3"/>
  <c r="I1077" i="3"/>
  <c r="J970" i="3"/>
  <c r="J973" i="3"/>
  <c r="J979" i="3"/>
  <c r="J988" i="3"/>
  <c r="J1006" i="3"/>
  <c r="J1010" i="3"/>
  <c r="J1016" i="3"/>
  <c r="J1023" i="3"/>
  <c r="J1032" i="3"/>
  <c r="J1042" i="3"/>
  <c r="J1049" i="3"/>
  <c r="J1056" i="3"/>
  <c r="J1060" i="3"/>
  <c r="J1068" i="3"/>
  <c r="J1072" i="3"/>
  <c r="J1077" i="3"/>
  <c r="K1121" i="3"/>
  <c r="K1120" i="3"/>
  <c r="K1119" i="3"/>
  <c r="K1118" i="3"/>
  <c r="K1117" i="3"/>
  <c r="K1116" i="3"/>
  <c r="K1115" i="3"/>
  <c r="K1114" i="3"/>
  <c r="K1113" i="3"/>
  <c r="K1112" i="3"/>
  <c r="K1111" i="3"/>
  <c r="K1110" i="3"/>
  <c r="K1109" i="3"/>
  <c r="K1108" i="3"/>
  <c r="K1107" i="3"/>
  <c r="K1106" i="3"/>
  <c r="K1105" i="3"/>
  <c r="K1104" i="3"/>
  <c r="E1103" i="3"/>
  <c r="F1103" i="3"/>
  <c r="K1102" i="3"/>
  <c r="K1101" i="3"/>
  <c r="E1100" i="3"/>
  <c r="K1100" i="3" s="1"/>
  <c r="F1100" i="3"/>
  <c r="E1097" i="3"/>
  <c r="B1096" i="3"/>
  <c r="F1095" i="3"/>
  <c r="B1093" i="3"/>
  <c r="F1092" i="3"/>
  <c r="E1092" i="3"/>
  <c r="B1092" i="3"/>
  <c r="C967" i="3"/>
  <c r="D1086" i="3"/>
  <c r="K1085" i="3"/>
  <c r="K1084" i="3"/>
  <c r="K1083" i="3"/>
  <c r="K1081" i="3"/>
  <c r="K1074" i="3"/>
  <c r="K1064" i="3"/>
  <c r="K1052" i="3"/>
  <c r="K1039" i="3"/>
  <c r="K1018" i="3"/>
  <c r="K1012" i="3"/>
  <c r="K1004" i="3"/>
  <c r="K1000" i="3"/>
  <c r="K996" i="3"/>
  <c r="K992" i="3"/>
  <c r="K984" i="3"/>
  <c r="C981" i="3"/>
  <c r="K980" i="3"/>
  <c r="K976" i="3"/>
  <c r="K974" i="3"/>
  <c r="E961" i="3"/>
  <c r="B960" i="3"/>
  <c r="F959" i="3"/>
  <c r="B957" i="3"/>
  <c r="F956" i="3"/>
  <c r="E956" i="3"/>
  <c r="B956" i="3"/>
  <c r="E797" i="3"/>
  <c r="K797" i="3" s="1"/>
  <c r="E800" i="3"/>
  <c r="E806" i="3"/>
  <c r="K806" i="3" s="1"/>
  <c r="E815" i="3"/>
  <c r="E833" i="3"/>
  <c r="E837" i="3"/>
  <c r="E843" i="3"/>
  <c r="E850" i="3"/>
  <c r="E859" i="3"/>
  <c r="E869" i="3"/>
  <c r="E876" i="3"/>
  <c r="E883" i="3"/>
  <c r="E887" i="3"/>
  <c r="E895" i="3"/>
  <c r="E899" i="3"/>
  <c r="E904" i="3"/>
  <c r="F798" i="3"/>
  <c r="F799" i="3"/>
  <c r="F801" i="3"/>
  <c r="F802" i="3"/>
  <c r="K802" i="3" s="1"/>
  <c r="F803" i="3"/>
  <c r="K803" i="3" s="1"/>
  <c r="F804" i="3"/>
  <c r="K804" i="3" s="1"/>
  <c r="F805" i="3"/>
  <c r="K805" i="3" s="1"/>
  <c r="F807" i="3"/>
  <c r="F808" i="3"/>
  <c r="K808" i="3" s="1"/>
  <c r="F809" i="3"/>
  <c r="K809" i="3" s="1"/>
  <c r="F810" i="3"/>
  <c r="F811" i="3"/>
  <c r="K811" i="3" s="1"/>
  <c r="F812" i="3"/>
  <c r="K812" i="3" s="1"/>
  <c r="F813" i="3"/>
  <c r="K813" i="3" s="1"/>
  <c r="F814" i="3"/>
  <c r="K814" i="3" s="1"/>
  <c r="F816" i="3"/>
  <c r="F817" i="3"/>
  <c r="K817" i="3" s="1"/>
  <c r="F818" i="3"/>
  <c r="F819" i="3"/>
  <c r="K819" i="3" s="1"/>
  <c r="F820" i="3"/>
  <c r="K820" i="3" s="1"/>
  <c r="F821" i="3"/>
  <c r="K821" i="3" s="1"/>
  <c r="F822" i="3"/>
  <c r="F823" i="3"/>
  <c r="K823" i="3" s="1"/>
  <c r="F824" i="3"/>
  <c r="K824" i="3" s="1"/>
  <c r="F825" i="3"/>
  <c r="K825" i="3" s="1"/>
  <c r="F826" i="3"/>
  <c r="K826" i="3" s="1"/>
  <c r="F827" i="3"/>
  <c r="K827" i="3" s="1"/>
  <c r="F828" i="3"/>
  <c r="K828" i="3" s="1"/>
  <c r="F829" i="3"/>
  <c r="K829" i="3" s="1"/>
  <c r="F830" i="3"/>
  <c r="K830" i="3" s="1"/>
  <c r="F831" i="3"/>
  <c r="K831" i="3" s="1"/>
  <c r="F832" i="3"/>
  <c r="K832" i="3" s="1"/>
  <c r="F834" i="3"/>
  <c r="F835" i="3"/>
  <c r="K835" i="3" s="1"/>
  <c r="F836" i="3"/>
  <c r="K836" i="3" s="1"/>
  <c r="F838" i="3"/>
  <c r="K838" i="3" s="1"/>
  <c r="F839" i="3"/>
  <c r="K839" i="3"/>
  <c r="F840" i="3"/>
  <c r="F841" i="3"/>
  <c r="K841" i="3" s="1"/>
  <c r="F842" i="3"/>
  <c r="K842" i="3" s="1"/>
  <c r="F844" i="3"/>
  <c r="F845" i="3"/>
  <c r="F846" i="3"/>
  <c r="K846" i="3" s="1"/>
  <c r="F847" i="3"/>
  <c r="K847" i="3" s="1"/>
  <c r="F848" i="3"/>
  <c r="K848" i="3" s="1"/>
  <c r="F849" i="3"/>
  <c r="K849" i="3" s="1"/>
  <c r="F851" i="3"/>
  <c r="K851" i="3" s="1"/>
  <c r="F852" i="3"/>
  <c r="K852" i="3" s="1"/>
  <c r="F853" i="3"/>
  <c r="F854" i="3"/>
  <c r="F855" i="3"/>
  <c r="K855" i="3" s="1"/>
  <c r="F856" i="3"/>
  <c r="K856" i="3" s="1"/>
  <c r="F857" i="3"/>
  <c r="K857" i="3" s="1"/>
  <c r="F858" i="3"/>
  <c r="K858" i="3" s="1"/>
  <c r="F860" i="3"/>
  <c r="K860" i="3" s="1"/>
  <c r="F861" i="3"/>
  <c r="F862" i="3"/>
  <c r="K862" i="3" s="1"/>
  <c r="F863" i="3"/>
  <c r="F864" i="3"/>
  <c r="K864" i="3" s="1"/>
  <c r="F865" i="3"/>
  <c r="K865" i="3" s="1"/>
  <c r="F866" i="3"/>
  <c r="F867" i="3"/>
  <c r="K867" i="3" s="1"/>
  <c r="F868" i="3"/>
  <c r="K868" i="3" s="1"/>
  <c r="F870" i="3"/>
  <c r="K870" i="3" s="1"/>
  <c r="F871" i="3"/>
  <c r="F872" i="3"/>
  <c r="K872" i="3" s="1"/>
  <c r="F873" i="3"/>
  <c r="F874" i="3"/>
  <c r="K874" i="3" s="1"/>
  <c r="F875" i="3"/>
  <c r="K875" i="3" s="1"/>
  <c r="F877" i="3"/>
  <c r="K877" i="3" s="1"/>
  <c r="F878" i="3"/>
  <c r="K878" i="3" s="1"/>
  <c r="F879" i="3"/>
  <c r="K879" i="3" s="1"/>
  <c r="F880" i="3"/>
  <c r="K880" i="3" s="1"/>
  <c r="F881" i="3"/>
  <c r="K881" i="3" s="1"/>
  <c r="F882" i="3"/>
  <c r="K882" i="3" s="1"/>
  <c r="F884" i="3"/>
  <c r="F885" i="3"/>
  <c r="F886" i="3"/>
  <c r="K886" i="3" s="1"/>
  <c r="F888" i="3"/>
  <c r="F889" i="3"/>
  <c r="K889" i="3" s="1"/>
  <c r="F890" i="3"/>
  <c r="K890" i="3" s="1"/>
  <c r="F891" i="3"/>
  <c r="K891" i="3" s="1"/>
  <c r="F892" i="3"/>
  <c r="F893" i="3"/>
  <c r="K893" i="3" s="1"/>
  <c r="F894" i="3"/>
  <c r="K894" i="3" s="1"/>
  <c r="F896" i="3"/>
  <c r="F897" i="3"/>
  <c r="F898" i="3"/>
  <c r="K898" i="3" s="1"/>
  <c r="F900" i="3"/>
  <c r="F899" i="3" s="1"/>
  <c r="K899" i="3" s="1"/>
  <c r="F901" i="3"/>
  <c r="K901" i="3" s="1"/>
  <c r="F902" i="3"/>
  <c r="K902" i="3" s="1"/>
  <c r="F903" i="3"/>
  <c r="K903" i="3" s="1"/>
  <c r="F905" i="3"/>
  <c r="K905" i="3" s="1"/>
  <c r="F906" i="3"/>
  <c r="K906" i="3" s="1"/>
  <c r="F907" i="3"/>
  <c r="K907" i="3" s="1"/>
  <c r="F909" i="3"/>
  <c r="G797" i="3"/>
  <c r="G800" i="3"/>
  <c r="G806" i="3"/>
  <c r="G815" i="3"/>
  <c r="G833" i="3"/>
  <c r="G837" i="3"/>
  <c r="G843" i="3"/>
  <c r="G850" i="3"/>
  <c r="G859" i="3"/>
  <c r="G869" i="3"/>
  <c r="G876" i="3"/>
  <c r="G883" i="3"/>
  <c r="G887" i="3"/>
  <c r="G895" i="3"/>
  <c r="G899" i="3"/>
  <c r="G904" i="3"/>
  <c r="H797" i="3"/>
  <c r="H800" i="3"/>
  <c r="H806" i="3"/>
  <c r="H815" i="3"/>
  <c r="H833" i="3"/>
  <c r="H837" i="3"/>
  <c r="H843" i="3"/>
  <c r="H850" i="3"/>
  <c r="H859" i="3"/>
  <c r="H869" i="3"/>
  <c r="H876" i="3"/>
  <c r="H883" i="3"/>
  <c r="H887" i="3"/>
  <c r="H895" i="3"/>
  <c r="H899" i="3"/>
  <c r="H904" i="3"/>
  <c r="I797" i="3"/>
  <c r="I800" i="3"/>
  <c r="I806" i="3"/>
  <c r="I815" i="3"/>
  <c r="I833" i="3"/>
  <c r="I837" i="3"/>
  <c r="I843" i="3"/>
  <c r="I850" i="3"/>
  <c r="I859" i="3"/>
  <c r="I869" i="3"/>
  <c r="I876" i="3"/>
  <c r="I883" i="3"/>
  <c r="I887" i="3"/>
  <c r="I895" i="3"/>
  <c r="I899" i="3"/>
  <c r="I904" i="3"/>
  <c r="J797" i="3"/>
  <c r="J913" i="3" s="1"/>
  <c r="J800" i="3"/>
  <c r="J806" i="3"/>
  <c r="J815" i="3"/>
  <c r="J833" i="3"/>
  <c r="J837" i="3"/>
  <c r="J843" i="3"/>
  <c r="J850" i="3"/>
  <c r="J859" i="3"/>
  <c r="J869" i="3"/>
  <c r="J876" i="3"/>
  <c r="J883" i="3"/>
  <c r="J887" i="3"/>
  <c r="J895" i="3"/>
  <c r="J899" i="3"/>
  <c r="J904" i="3"/>
  <c r="K948" i="3"/>
  <c r="K947" i="3"/>
  <c r="K946" i="3"/>
  <c r="K945" i="3"/>
  <c r="K944" i="3"/>
  <c r="K943" i="3"/>
  <c r="K942" i="3"/>
  <c r="K941" i="3"/>
  <c r="K940" i="3"/>
  <c r="K939" i="3"/>
  <c r="K938" i="3"/>
  <c r="K937" i="3"/>
  <c r="K936" i="3"/>
  <c r="K935" i="3"/>
  <c r="K934" i="3"/>
  <c r="K933" i="3"/>
  <c r="K932" i="3"/>
  <c r="K931" i="3"/>
  <c r="K930" i="3"/>
  <c r="K929" i="3"/>
  <c r="K928" i="3"/>
  <c r="K922" i="3" s="1"/>
  <c r="K927" i="3"/>
  <c r="E924" i="3"/>
  <c r="B923" i="3"/>
  <c r="F922" i="3"/>
  <c r="B920" i="3"/>
  <c r="F919" i="3"/>
  <c r="E919" i="3"/>
  <c r="B919" i="3"/>
  <c r="C794" i="3"/>
  <c r="L913" i="3" s="1"/>
  <c r="D913" i="3"/>
  <c r="K912" i="3"/>
  <c r="K911" i="3"/>
  <c r="K910" i="3"/>
  <c r="K908" i="3"/>
  <c r="K900" i="3"/>
  <c r="K896" i="3"/>
  <c r="K892" i="3"/>
  <c r="K884" i="3"/>
  <c r="K866" i="3"/>
  <c r="K854" i="3"/>
  <c r="K844" i="3"/>
  <c r="K834" i="3"/>
  <c r="K822" i="3"/>
  <c r="K818" i="3"/>
  <c r="K810" i="3"/>
  <c r="C808" i="3"/>
  <c r="K807" i="3"/>
  <c r="K801" i="3"/>
  <c r="K798" i="3"/>
  <c r="E788" i="3"/>
  <c r="B787" i="3"/>
  <c r="F786" i="3"/>
  <c r="B784" i="3"/>
  <c r="F783" i="3"/>
  <c r="E783" i="3"/>
  <c r="B783" i="3"/>
  <c r="B781" i="3"/>
  <c r="E624" i="3"/>
  <c r="K624" i="3" s="1"/>
  <c r="E627" i="3"/>
  <c r="E633" i="3"/>
  <c r="E642" i="3"/>
  <c r="E660" i="3"/>
  <c r="E664" i="3"/>
  <c r="E670" i="3"/>
  <c r="E677" i="3"/>
  <c r="E686" i="3"/>
  <c r="E696" i="3"/>
  <c r="E703" i="3"/>
  <c r="E710" i="3"/>
  <c r="E714" i="3"/>
  <c r="E722" i="3"/>
  <c r="E726" i="3"/>
  <c r="E731" i="3"/>
  <c r="F625" i="3"/>
  <c r="F626" i="3"/>
  <c r="F628" i="3"/>
  <c r="F629" i="3"/>
  <c r="F630" i="3"/>
  <c r="K630" i="3" s="1"/>
  <c r="F631" i="3"/>
  <c r="F632" i="3"/>
  <c r="K632" i="3" s="1"/>
  <c r="F634" i="3"/>
  <c r="F633" i="3" s="1"/>
  <c r="K633" i="3" s="1"/>
  <c r="K634" i="3"/>
  <c r="F635" i="3"/>
  <c r="K635" i="3" s="1"/>
  <c r="F636" i="3"/>
  <c r="K636" i="3" s="1"/>
  <c r="F637" i="3"/>
  <c r="K637" i="3" s="1"/>
  <c r="F638" i="3"/>
  <c r="F639" i="3"/>
  <c r="K639" i="3" s="1"/>
  <c r="F640" i="3"/>
  <c r="F641" i="3"/>
  <c r="F643" i="3"/>
  <c r="F644" i="3"/>
  <c r="F645" i="3"/>
  <c r="F646" i="3"/>
  <c r="K646" i="3" s="1"/>
  <c r="F647" i="3"/>
  <c r="K647" i="3" s="1"/>
  <c r="F648" i="3"/>
  <c r="F649" i="3"/>
  <c r="K649" i="3" s="1"/>
  <c r="F650" i="3"/>
  <c r="K650" i="3" s="1"/>
  <c r="F651" i="3"/>
  <c r="K651" i="3" s="1"/>
  <c r="F652" i="3"/>
  <c r="F653" i="3"/>
  <c r="K653" i="3" s="1"/>
  <c r="F654" i="3"/>
  <c r="F655" i="3"/>
  <c r="K655" i="3" s="1"/>
  <c r="F656" i="3"/>
  <c r="F657" i="3"/>
  <c r="K657" i="3" s="1"/>
  <c r="F658" i="3"/>
  <c r="K658" i="3" s="1"/>
  <c r="F659" i="3"/>
  <c r="K659" i="3" s="1"/>
  <c r="F661" i="3"/>
  <c r="F662" i="3"/>
  <c r="F663" i="3"/>
  <c r="K663" i="3" s="1"/>
  <c r="F665" i="3"/>
  <c r="F666" i="3"/>
  <c r="K666" i="3" s="1"/>
  <c r="F667" i="3"/>
  <c r="F668" i="3"/>
  <c r="K668" i="3" s="1"/>
  <c r="F669" i="3"/>
  <c r="K669" i="3" s="1"/>
  <c r="F671" i="3"/>
  <c r="F672" i="3"/>
  <c r="F673" i="3"/>
  <c r="K673" i="3" s="1"/>
  <c r="F674" i="3"/>
  <c r="K674" i="3" s="1"/>
  <c r="F675" i="3"/>
  <c r="K675" i="3" s="1"/>
  <c r="F676" i="3"/>
  <c r="K676" i="3" s="1"/>
  <c r="F678" i="3"/>
  <c r="K678" i="3" s="1"/>
  <c r="F679" i="3"/>
  <c r="F680" i="3"/>
  <c r="K680" i="3" s="1"/>
  <c r="F681" i="3"/>
  <c r="K681" i="3" s="1"/>
  <c r="F682" i="3"/>
  <c r="K682" i="3" s="1"/>
  <c r="F683" i="3"/>
  <c r="K683" i="3" s="1"/>
  <c r="F684" i="3"/>
  <c r="K684" i="3" s="1"/>
  <c r="F685" i="3"/>
  <c r="K685" i="3" s="1"/>
  <c r="F687" i="3"/>
  <c r="K687" i="3" s="1"/>
  <c r="F688" i="3"/>
  <c r="F689" i="3"/>
  <c r="K689" i="3" s="1"/>
  <c r="F690" i="3"/>
  <c r="K690" i="3" s="1"/>
  <c r="F691" i="3"/>
  <c r="K691" i="3" s="1"/>
  <c r="F692" i="3"/>
  <c r="K692" i="3" s="1"/>
  <c r="F693" i="3"/>
  <c r="K693" i="3" s="1"/>
  <c r="F694" i="3"/>
  <c r="K694" i="3" s="1"/>
  <c r="F695" i="3"/>
  <c r="K695" i="3" s="1"/>
  <c r="F697" i="3"/>
  <c r="K697" i="3" s="1"/>
  <c r="F698" i="3"/>
  <c r="F699" i="3"/>
  <c r="K699" i="3" s="1"/>
  <c r="F700" i="3"/>
  <c r="F701" i="3"/>
  <c r="K701" i="3" s="1"/>
  <c r="F702" i="3"/>
  <c r="K702" i="3" s="1"/>
  <c r="F704" i="3"/>
  <c r="F705" i="3"/>
  <c r="K705" i="3" s="1"/>
  <c r="F706" i="3"/>
  <c r="K706" i="3" s="1"/>
  <c r="F707" i="3"/>
  <c r="K707" i="3" s="1"/>
  <c r="F708" i="3"/>
  <c r="K708" i="3" s="1"/>
  <c r="F709" i="3"/>
  <c r="K709" i="3" s="1"/>
  <c r="F711" i="3"/>
  <c r="K711" i="3" s="1"/>
  <c r="F712" i="3"/>
  <c r="K712" i="3" s="1"/>
  <c r="F713" i="3"/>
  <c r="K713" i="3" s="1"/>
  <c r="F715" i="3"/>
  <c r="F716" i="3"/>
  <c r="F717" i="3"/>
  <c r="K717" i="3" s="1"/>
  <c r="F718" i="3"/>
  <c r="F719" i="3"/>
  <c r="K719" i="3" s="1"/>
  <c r="F720" i="3"/>
  <c r="F721" i="3"/>
  <c r="K721" i="3" s="1"/>
  <c r="F723" i="3"/>
  <c r="K723" i="3" s="1"/>
  <c r="F724" i="3"/>
  <c r="K724" i="3" s="1"/>
  <c r="F725" i="3"/>
  <c r="F727" i="3"/>
  <c r="K727" i="3" s="1"/>
  <c r="F728" i="3"/>
  <c r="K728" i="3" s="1"/>
  <c r="F729" i="3"/>
  <c r="K729" i="3" s="1"/>
  <c r="F730" i="3"/>
  <c r="F732" i="3"/>
  <c r="F733" i="3"/>
  <c r="K733" i="3" s="1"/>
  <c r="F734" i="3"/>
  <c r="F736" i="3"/>
  <c r="G624" i="3"/>
  <c r="G627" i="3"/>
  <c r="G633" i="3"/>
  <c r="G740" i="3" s="1"/>
  <c r="G642" i="3"/>
  <c r="G660" i="3"/>
  <c r="G664" i="3"/>
  <c r="G670" i="3"/>
  <c r="G677" i="3"/>
  <c r="G686" i="3"/>
  <c r="G696" i="3"/>
  <c r="G703" i="3"/>
  <c r="G710" i="3"/>
  <c r="G714" i="3"/>
  <c r="G722" i="3"/>
  <c r="G726" i="3"/>
  <c r="G731" i="3"/>
  <c r="H624" i="3"/>
  <c r="H627" i="3"/>
  <c r="H633" i="3"/>
  <c r="H642" i="3"/>
  <c r="H660" i="3"/>
  <c r="H664" i="3"/>
  <c r="H670" i="3"/>
  <c r="H677" i="3"/>
  <c r="H686" i="3"/>
  <c r="H696" i="3"/>
  <c r="H703" i="3"/>
  <c r="H710" i="3"/>
  <c r="H714" i="3"/>
  <c r="H722" i="3"/>
  <c r="H726" i="3"/>
  <c r="H731" i="3"/>
  <c r="I624" i="3"/>
  <c r="I627" i="3"/>
  <c r="I633" i="3"/>
  <c r="I740" i="3" s="1"/>
  <c r="I642" i="3"/>
  <c r="I660" i="3"/>
  <c r="I664" i="3"/>
  <c r="I670" i="3"/>
  <c r="I677" i="3"/>
  <c r="I686" i="3"/>
  <c r="I696" i="3"/>
  <c r="I703" i="3"/>
  <c r="I710" i="3"/>
  <c r="I714" i="3"/>
  <c r="I722" i="3"/>
  <c r="I726" i="3"/>
  <c r="I731" i="3"/>
  <c r="J624" i="3"/>
  <c r="J627" i="3"/>
  <c r="J633" i="3"/>
  <c r="J642" i="3"/>
  <c r="J660" i="3"/>
  <c r="J664" i="3"/>
  <c r="J670" i="3"/>
  <c r="J677" i="3"/>
  <c r="J686" i="3"/>
  <c r="J696" i="3"/>
  <c r="J703" i="3"/>
  <c r="J710" i="3"/>
  <c r="J714" i="3"/>
  <c r="J722" i="3"/>
  <c r="J726" i="3"/>
  <c r="J731" i="3"/>
  <c r="K775" i="3"/>
  <c r="K774" i="3"/>
  <c r="K773" i="3"/>
  <c r="K772" i="3"/>
  <c r="K771" i="3"/>
  <c r="K770" i="3"/>
  <c r="K769" i="3"/>
  <c r="K768" i="3"/>
  <c r="K767" i="3"/>
  <c r="K766" i="3"/>
  <c r="K765" i="3"/>
  <c r="K764" i="3"/>
  <c r="K763" i="3"/>
  <c r="K762" i="3"/>
  <c r="K761" i="3"/>
  <c r="K760" i="3"/>
  <c r="K759" i="3"/>
  <c r="K758" i="3"/>
  <c r="E757" i="3"/>
  <c r="K757" i="3" s="1"/>
  <c r="F757" i="3"/>
  <c r="K756" i="3"/>
  <c r="K755" i="3"/>
  <c r="E754" i="3"/>
  <c r="F754" i="3"/>
  <c r="E751" i="3"/>
  <c r="B750" i="3"/>
  <c r="F749" i="3"/>
  <c r="B747" i="3"/>
  <c r="F746" i="3"/>
  <c r="E746" i="3"/>
  <c r="B746" i="3"/>
  <c r="B744" i="3"/>
  <c r="C621" i="3"/>
  <c r="L740" i="3" s="1"/>
  <c r="D740" i="3"/>
  <c r="K739" i="3"/>
  <c r="K738" i="3"/>
  <c r="K737" i="3"/>
  <c r="K736" i="3"/>
  <c r="K735" i="3"/>
  <c r="K732" i="3"/>
  <c r="K725" i="3"/>
  <c r="K720" i="3"/>
  <c r="K718" i="3"/>
  <c r="K716" i="3"/>
  <c r="K704" i="3"/>
  <c r="K700" i="3"/>
  <c r="K698" i="3"/>
  <c r="K688" i="3"/>
  <c r="K679" i="3"/>
  <c r="K671" i="3"/>
  <c r="K662" i="3"/>
  <c r="K661" i="3"/>
  <c r="K656" i="3"/>
  <c r="K654" i="3"/>
  <c r="K652" i="3"/>
  <c r="K648" i="3"/>
  <c r="K644" i="3"/>
  <c r="K641" i="3"/>
  <c r="K640" i="3"/>
  <c r="K638" i="3"/>
  <c r="C635" i="3"/>
  <c r="K631" i="3"/>
  <c r="K629" i="3"/>
  <c r="K625" i="3"/>
  <c r="E615" i="3"/>
  <c r="B614" i="3"/>
  <c r="F613" i="3"/>
  <c r="B611" i="3"/>
  <c r="F610" i="3"/>
  <c r="E610" i="3"/>
  <c r="B610" i="3"/>
  <c r="M163" i="4"/>
  <c r="L163" i="4"/>
  <c r="M160" i="4"/>
  <c r="L160" i="4"/>
  <c r="L24" i="4"/>
  <c r="C3" i="3"/>
  <c r="L83" i="4"/>
  <c r="R85" i="4"/>
  <c r="M85" i="4"/>
  <c r="R89" i="4"/>
  <c r="M89" i="4"/>
  <c r="P129" i="9"/>
  <c r="P127" i="9"/>
  <c r="I2" i="9"/>
  <c r="F13" i="1"/>
  <c r="C132" i="9"/>
  <c r="P128" i="9"/>
  <c r="P121" i="9"/>
  <c r="F121" i="9" s="1"/>
  <c r="P116" i="9"/>
  <c r="P115" i="9"/>
  <c r="P112" i="9"/>
  <c r="P111" i="9"/>
  <c r="P108" i="9"/>
  <c r="P107" i="9"/>
  <c r="P97" i="9"/>
  <c r="P93" i="9"/>
  <c r="P94" i="9" s="1"/>
  <c r="P92" i="9"/>
  <c r="P91" i="9"/>
  <c r="P90" i="9"/>
  <c r="P87" i="9"/>
  <c r="P88" i="9" s="1"/>
  <c r="P86" i="9"/>
  <c r="P42" i="9"/>
  <c r="P41" i="9"/>
  <c r="P39" i="9"/>
  <c r="F39" i="9" s="1"/>
  <c r="P37" i="9"/>
  <c r="P36" i="9"/>
  <c r="P35" i="9"/>
  <c r="P26" i="9"/>
  <c r="F26" i="9" s="1"/>
  <c r="P25" i="9"/>
  <c r="P24" i="9"/>
  <c r="P21" i="9"/>
  <c r="P20" i="9"/>
  <c r="F20" i="9" s="1"/>
  <c r="P19" i="9"/>
  <c r="P18" i="9"/>
  <c r="P17" i="9"/>
  <c r="P16" i="9"/>
  <c r="F16" i="9" s="1"/>
  <c r="P15" i="9"/>
  <c r="L6" i="9"/>
  <c r="L9" i="9" s="1"/>
  <c r="Q9" i="9"/>
  <c r="P6" i="9"/>
  <c r="T2" i="9"/>
  <c r="P2" i="9"/>
  <c r="L2" i="9"/>
  <c r="G2" i="9"/>
  <c r="F2" i="9"/>
  <c r="B2" i="9"/>
  <c r="N124" i="9"/>
  <c r="E13" i="1"/>
  <c r="I11" i="1"/>
  <c r="H11" i="1"/>
  <c r="F11" i="1"/>
  <c r="E15" i="1"/>
  <c r="B8" i="1" s="1"/>
  <c r="R45" i="4"/>
  <c r="M45" i="4"/>
  <c r="R42" i="4"/>
  <c r="M42" i="4"/>
  <c r="F114" i="3"/>
  <c r="K114" i="3" s="1"/>
  <c r="F43" i="3"/>
  <c r="K43" i="3" s="1"/>
  <c r="F44" i="3"/>
  <c r="K44" i="3" s="1"/>
  <c r="F45" i="3"/>
  <c r="K417" i="3"/>
  <c r="K416" i="3"/>
  <c r="K298" i="3"/>
  <c r="K299" i="3"/>
  <c r="K300" i="3"/>
  <c r="F539" i="3"/>
  <c r="F538" i="3"/>
  <c r="K538" i="3" s="1"/>
  <c r="R143" i="4"/>
  <c r="R144" i="4"/>
  <c r="R145" i="4"/>
  <c r="R31" i="4"/>
  <c r="R32" i="4"/>
  <c r="R33" i="4"/>
  <c r="R34" i="4"/>
  <c r="R35" i="4"/>
  <c r="R36" i="4"/>
  <c r="R37" i="4"/>
  <c r="R38" i="4"/>
  <c r="R39" i="4"/>
  <c r="R40" i="4"/>
  <c r="R43" i="4"/>
  <c r="R44"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6" i="4"/>
  <c r="R87" i="4"/>
  <c r="R88"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142" i="4"/>
  <c r="R30" i="4"/>
  <c r="H90" i="1"/>
  <c r="F15" i="3"/>
  <c r="B308" i="3"/>
  <c r="F178" i="3"/>
  <c r="B105" i="1"/>
  <c r="M21" i="4"/>
  <c r="L21" i="4"/>
  <c r="M157" i="4"/>
  <c r="L157" i="4"/>
  <c r="E452" i="3"/>
  <c r="E436" i="3"/>
  <c r="E351" i="3"/>
  <c r="E313" i="3"/>
  <c r="E180" i="3"/>
  <c r="G105" i="1"/>
  <c r="H105" i="1"/>
  <c r="J105" i="1"/>
  <c r="I112" i="1"/>
  <c r="E112" i="1"/>
  <c r="E108" i="1"/>
  <c r="B11" i="1"/>
  <c r="R181" i="4"/>
  <c r="R180" i="4"/>
  <c r="R179" i="4"/>
  <c r="R178" i="4"/>
  <c r="R177" i="4"/>
  <c r="R176" i="4"/>
  <c r="R175" i="4"/>
  <c r="R174" i="4"/>
  <c r="R173" i="4"/>
  <c r="R172" i="4"/>
  <c r="R171" i="4"/>
  <c r="R170" i="4"/>
  <c r="R169" i="4"/>
  <c r="R168" i="4"/>
  <c r="R167" i="4"/>
  <c r="R166" i="4"/>
  <c r="R165" i="4"/>
  <c r="R164" i="4"/>
  <c r="R163" i="4"/>
  <c r="R162" i="4"/>
  <c r="R161" i="4"/>
  <c r="R160" i="4"/>
  <c r="F79" i="1"/>
  <c r="F65" i="1"/>
  <c r="F59" i="1"/>
  <c r="F35" i="1"/>
  <c r="F34" i="1"/>
  <c r="F24" i="1"/>
  <c r="J178" i="5"/>
  <c r="J171" i="5"/>
  <c r="J130" i="5"/>
  <c r="J129" i="5"/>
  <c r="J128" i="5"/>
  <c r="J127" i="5"/>
  <c r="J120" i="5"/>
  <c r="J44" i="5"/>
  <c r="J43" i="5"/>
  <c r="J37" i="5"/>
  <c r="J34" i="5"/>
  <c r="J33" i="5"/>
  <c r="J32" i="5"/>
  <c r="J30" i="5"/>
  <c r="I178" i="5"/>
  <c r="I171" i="5"/>
  <c r="I130" i="5"/>
  <c r="I129" i="5"/>
  <c r="I128" i="5"/>
  <c r="I127" i="5"/>
  <c r="I120" i="5"/>
  <c r="I44" i="5"/>
  <c r="I43" i="5"/>
  <c r="I37" i="5"/>
  <c r="I34" i="5"/>
  <c r="I33" i="5"/>
  <c r="I32" i="5"/>
  <c r="I30" i="5"/>
  <c r="H178" i="5"/>
  <c r="H171" i="5"/>
  <c r="H130" i="5"/>
  <c r="H129" i="5"/>
  <c r="H128" i="5"/>
  <c r="H127" i="5"/>
  <c r="H120" i="5"/>
  <c r="H44" i="5"/>
  <c r="H43" i="5"/>
  <c r="H37" i="5"/>
  <c r="H34" i="5"/>
  <c r="H33" i="5"/>
  <c r="H32" i="5"/>
  <c r="H30" i="5"/>
  <c r="G178" i="5"/>
  <c r="G171" i="5"/>
  <c r="G130" i="5"/>
  <c r="G129" i="5"/>
  <c r="G128" i="5"/>
  <c r="G127" i="5"/>
  <c r="G120" i="5"/>
  <c r="G44" i="5"/>
  <c r="G43" i="5"/>
  <c r="G37" i="5"/>
  <c r="G34" i="5"/>
  <c r="G33" i="5"/>
  <c r="G32" i="5"/>
  <c r="G30" i="5"/>
  <c r="F115" i="3"/>
  <c r="M140" i="4"/>
  <c r="M139" i="4"/>
  <c r="M138" i="4"/>
  <c r="M137" i="4" s="1"/>
  <c r="M136" i="4"/>
  <c r="M135" i="4"/>
  <c r="M134" i="4"/>
  <c r="M133" i="4"/>
  <c r="M132" i="4" s="1"/>
  <c r="M131" i="4"/>
  <c r="M130" i="4"/>
  <c r="M129" i="4"/>
  <c r="M128" i="4" s="1"/>
  <c r="M127" i="4"/>
  <c r="M126" i="4"/>
  <c r="M125" i="4"/>
  <c r="M124" i="4"/>
  <c r="M123" i="4"/>
  <c r="M122" i="4"/>
  <c r="M121" i="4"/>
  <c r="M119" i="4"/>
  <c r="M118" i="4"/>
  <c r="M116" i="4" s="1"/>
  <c r="M117" i="4"/>
  <c r="M115" i="4"/>
  <c r="M114" i="4"/>
  <c r="M113" i="4"/>
  <c r="M112" i="4"/>
  <c r="M111" i="4"/>
  <c r="M110" i="4"/>
  <c r="M108" i="4"/>
  <c r="M107" i="4"/>
  <c r="M106" i="4"/>
  <c r="M105" i="4"/>
  <c r="M104" i="4"/>
  <c r="M103" i="4"/>
  <c r="M101" i="4"/>
  <c r="M100" i="4"/>
  <c r="M99" i="4"/>
  <c r="M98" i="4"/>
  <c r="M97" i="4"/>
  <c r="M96" i="4"/>
  <c r="M95" i="4"/>
  <c r="M92" i="4" s="1"/>
  <c r="M94" i="4"/>
  <c r="M93" i="4"/>
  <c r="M91" i="4"/>
  <c r="M90" i="4"/>
  <c r="M88" i="4"/>
  <c r="M87" i="4"/>
  <c r="M86" i="4"/>
  <c r="M84" i="4"/>
  <c r="M82" i="4"/>
  <c r="M81" i="4"/>
  <c r="M80" i="4"/>
  <c r="M79" i="4"/>
  <c r="M78" i="4"/>
  <c r="M77" i="4"/>
  <c r="M75" i="4"/>
  <c r="M74" i="4"/>
  <c r="M73" i="4"/>
  <c r="M72" i="4"/>
  <c r="M71" i="4"/>
  <c r="M70" i="4" s="1"/>
  <c r="M69" i="4"/>
  <c r="M68" i="4"/>
  <c r="M67" i="4"/>
  <c r="M66" i="4"/>
  <c r="M65" i="4"/>
  <c r="M64" i="4"/>
  <c r="M63" i="4"/>
  <c r="M62" i="4"/>
  <c r="M61" i="4"/>
  <c r="M60" i="4"/>
  <c r="M59" i="4"/>
  <c r="M58" i="4"/>
  <c r="M57" i="4"/>
  <c r="M56" i="4"/>
  <c r="M55" i="4"/>
  <c r="M54" i="4"/>
  <c r="M53" i="4"/>
  <c r="M52" i="4"/>
  <c r="M51" i="4"/>
  <c r="M50" i="4"/>
  <c r="M49" i="4"/>
  <c r="M47" i="4"/>
  <c r="M46" i="4"/>
  <c r="M44" i="4"/>
  <c r="M43" i="4"/>
  <c r="M41" i="4"/>
  <c r="M40" i="4"/>
  <c r="M38" i="4"/>
  <c r="M37" i="4"/>
  <c r="M36" i="4"/>
  <c r="M35" i="4"/>
  <c r="M34" i="4"/>
  <c r="M33" i="4" s="1"/>
  <c r="M32" i="4"/>
  <c r="M31" i="4"/>
  <c r="F592" i="3"/>
  <c r="K592" i="3" s="1"/>
  <c r="F591" i="3"/>
  <c r="F590" i="3"/>
  <c r="K590" i="3" s="1"/>
  <c r="F589" i="3"/>
  <c r="F588" i="3"/>
  <c r="K588" i="3" s="1"/>
  <c r="F586" i="3"/>
  <c r="K586" i="3" s="1"/>
  <c r="F585" i="3"/>
  <c r="K585" i="3" s="1"/>
  <c r="F584" i="3"/>
  <c r="F583" i="3"/>
  <c r="K583" i="3" s="1"/>
  <c r="F581" i="3"/>
  <c r="K581" i="3" s="1"/>
  <c r="F580" i="3"/>
  <c r="K580" i="3" s="1"/>
  <c r="F579" i="3"/>
  <c r="F578" i="3"/>
  <c r="K578" i="3" s="1"/>
  <c r="F577" i="3"/>
  <c r="K577" i="3" s="1"/>
  <c r="F576" i="3"/>
  <c r="F575" i="3"/>
  <c r="K575" i="3" s="1"/>
  <c r="F574" i="3"/>
  <c r="K574" i="3" s="1"/>
  <c r="F573" i="3"/>
  <c r="K573" i="3" s="1"/>
  <c r="F572" i="3"/>
  <c r="K572" i="3" s="1"/>
  <c r="F571" i="3"/>
  <c r="K571" i="3"/>
  <c r="F570" i="3"/>
  <c r="K570" i="3" s="1"/>
  <c r="F569" i="3"/>
  <c r="F568" i="3"/>
  <c r="K568" i="3" s="1"/>
  <c r="F567" i="3"/>
  <c r="K567" i="3" s="1"/>
  <c r="F566" i="3"/>
  <c r="F565" i="3"/>
  <c r="K565" i="3" s="1"/>
  <c r="F564" i="3"/>
  <c r="F563" i="3"/>
  <c r="F561" i="3"/>
  <c r="K561" i="3" s="1"/>
  <c r="F560" i="3"/>
  <c r="K560" i="3" s="1"/>
  <c r="F559" i="3"/>
  <c r="K559" i="3" s="1"/>
  <c r="F558" i="3"/>
  <c r="K558" i="3" s="1"/>
  <c r="F557" i="3"/>
  <c r="K557" i="3" s="1"/>
  <c r="F556" i="3"/>
  <c r="K556" i="3" s="1"/>
  <c r="F555" i="3"/>
  <c r="F554" i="3"/>
  <c r="K554" i="3" s="1"/>
  <c r="F553" i="3"/>
  <c r="K553" i="3" s="1"/>
  <c r="F552" i="3"/>
  <c r="K552" i="3" s="1"/>
  <c r="F551" i="3"/>
  <c r="K551" i="3" s="1"/>
  <c r="F550" i="3"/>
  <c r="K550" i="3" s="1"/>
  <c r="F549" i="3"/>
  <c r="K549" i="3" s="1"/>
  <c r="F548" i="3"/>
  <c r="K548" i="3" s="1"/>
  <c r="F547" i="3"/>
  <c r="F546" i="3"/>
  <c r="K546" i="3" s="1"/>
  <c r="F545" i="3"/>
  <c r="K545" i="3" s="1"/>
  <c r="F544" i="3"/>
  <c r="Q112" i="9" s="1"/>
  <c r="F543" i="3"/>
  <c r="Q111" i="9"/>
  <c r="F542" i="3"/>
  <c r="K542" i="3" s="1"/>
  <c r="F541" i="3"/>
  <c r="F536" i="3"/>
  <c r="K536" i="3" s="1"/>
  <c r="F535" i="3"/>
  <c r="K535" i="3" s="1"/>
  <c r="F534" i="3"/>
  <c r="K534" i="3" s="1"/>
  <c r="F533" i="3"/>
  <c r="F531" i="3"/>
  <c r="K531" i="3" s="1"/>
  <c r="F530" i="3"/>
  <c r="F529" i="3"/>
  <c r="K529" i="3" s="1"/>
  <c r="F528" i="3"/>
  <c r="K528" i="3" s="1"/>
  <c r="F526" i="3"/>
  <c r="K526" i="3" s="1"/>
  <c r="F525" i="3"/>
  <c r="K525" i="3" s="1"/>
  <c r="F524" i="3"/>
  <c r="K524" i="3" s="1"/>
  <c r="F523" i="3"/>
  <c r="K523" i="3"/>
  <c r="F522" i="3"/>
  <c r="K522" i="3" s="1"/>
  <c r="F521" i="3"/>
  <c r="K521" i="3"/>
  <c r="F519" i="3"/>
  <c r="K519" i="3" s="1"/>
  <c r="F518" i="3"/>
  <c r="F516" i="3"/>
  <c r="F515" i="3"/>
  <c r="K515" i="3" s="1"/>
  <c r="F514" i="3"/>
  <c r="K514" i="3" s="1"/>
  <c r="F513" i="3"/>
  <c r="K513" i="3" s="1"/>
  <c r="F511" i="3"/>
  <c r="F510" i="3"/>
  <c r="K510" i="3" s="1"/>
  <c r="F509" i="3"/>
  <c r="K509" i="3" s="1"/>
  <c r="F507" i="3"/>
  <c r="K507" i="3" s="1"/>
  <c r="F506" i="3"/>
  <c r="K506" i="3" s="1"/>
  <c r="F505" i="3"/>
  <c r="K505" i="3" s="1"/>
  <c r="F504" i="3"/>
  <c r="K504" i="3" s="1"/>
  <c r="F503" i="3"/>
  <c r="K503" i="3"/>
  <c r="F502" i="3"/>
  <c r="K502" i="3" s="1"/>
  <c r="F501" i="3"/>
  <c r="K501" i="3"/>
  <c r="F500" i="3"/>
  <c r="K500" i="3" s="1"/>
  <c r="F498" i="3"/>
  <c r="F497" i="3"/>
  <c r="K497" i="3" s="1"/>
  <c r="F496" i="3"/>
  <c r="F495" i="3"/>
  <c r="K495" i="3" s="1"/>
  <c r="F494" i="3"/>
  <c r="K494" i="3" s="1"/>
  <c r="F492" i="3"/>
  <c r="K492" i="3"/>
  <c r="F491" i="3"/>
  <c r="K491" i="3" s="1"/>
  <c r="F490" i="3"/>
  <c r="K490" i="3" s="1"/>
  <c r="F489" i="3"/>
  <c r="K489" i="3" s="1"/>
  <c r="F488" i="3"/>
  <c r="K488" i="3" s="1"/>
  <c r="F487" i="3"/>
  <c r="K487" i="3" s="1"/>
  <c r="F486" i="3"/>
  <c r="K486" i="3"/>
  <c r="F485" i="3"/>
  <c r="K485" i="3" s="1"/>
  <c r="F484" i="3"/>
  <c r="K484" i="3"/>
  <c r="F483" i="3"/>
  <c r="K483" i="3" s="1"/>
  <c r="F482" i="3"/>
  <c r="K482" i="3" s="1"/>
  <c r="F481" i="3"/>
  <c r="K481" i="3" s="1"/>
  <c r="F480" i="3"/>
  <c r="Q108" i="9" s="1"/>
  <c r="G108" i="9" s="1"/>
  <c r="F479" i="3"/>
  <c r="F478" i="3"/>
  <c r="F476" i="3"/>
  <c r="K476" i="3" s="1"/>
  <c r="F475" i="3"/>
  <c r="K475" i="3" s="1"/>
  <c r="F473" i="3"/>
  <c r="F472" i="3"/>
  <c r="K472" i="3" s="1"/>
  <c r="F471" i="3"/>
  <c r="Q93" i="9" s="1"/>
  <c r="G93" i="9" s="1"/>
  <c r="F470" i="3"/>
  <c r="F469" i="3"/>
  <c r="K469" i="3" s="1"/>
  <c r="F468" i="3"/>
  <c r="K468" i="3" s="1"/>
  <c r="F466" i="3"/>
  <c r="F465" i="3"/>
  <c r="F463" i="3"/>
  <c r="F462" i="3"/>
  <c r="K462" i="3" s="1"/>
  <c r="F460" i="3"/>
  <c r="Q87" i="9" s="1"/>
  <c r="F459" i="3"/>
  <c r="F458" i="3"/>
  <c r="F424" i="3"/>
  <c r="F423" i="3"/>
  <c r="K423" i="3" s="1"/>
  <c r="F421" i="3"/>
  <c r="K421" i="3" s="1"/>
  <c r="F420" i="3"/>
  <c r="F419" i="3"/>
  <c r="F418" i="3"/>
  <c r="F127" i="5" s="1"/>
  <c r="F414" i="3"/>
  <c r="K414" i="3" s="1"/>
  <c r="F413" i="3"/>
  <c r="K413" i="3" s="1"/>
  <c r="F412" i="3"/>
  <c r="K412" i="3" s="1"/>
  <c r="F411" i="3"/>
  <c r="K411" i="3" s="1"/>
  <c r="F410" i="3"/>
  <c r="F409" i="3"/>
  <c r="K409" i="3" s="1"/>
  <c r="F407" i="3"/>
  <c r="K407" i="3" s="1"/>
  <c r="F406" i="3"/>
  <c r="K406" i="3" s="1"/>
  <c r="F404" i="3"/>
  <c r="F402" i="3" s="1"/>
  <c r="F403" i="3"/>
  <c r="K403" i="3" s="1"/>
  <c r="F401" i="3"/>
  <c r="K401" i="3" s="1"/>
  <c r="F400" i="3"/>
  <c r="K400" i="3" s="1"/>
  <c r="F399" i="3"/>
  <c r="K399" i="3" s="1"/>
  <c r="F397" i="3"/>
  <c r="F396" i="3"/>
  <c r="K396" i="3" s="1"/>
  <c r="F394" i="3"/>
  <c r="K394" i="3" s="1"/>
  <c r="F393" i="3"/>
  <c r="F391" i="3"/>
  <c r="K391" i="3" s="1"/>
  <c r="F390" i="3"/>
  <c r="K390" i="3" s="1"/>
  <c r="F389" i="3"/>
  <c r="K389" i="3" s="1"/>
  <c r="F388" i="3"/>
  <c r="F386" i="3"/>
  <c r="K386" i="3" s="1"/>
  <c r="F385" i="3"/>
  <c r="K385" i="3" s="1"/>
  <c r="F383" i="3"/>
  <c r="K383" i="3" s="1"/>
  <c r="F382" i="3"/>
  <c r="K382" i="3" s="1"/>
  <c r="F381" i="3"/>
  <c r="K381" i="3" s="1"/>
  <c r="F380" i="3"/>
  <c r="K380" i="3" s="1"/>
  <c r="F378" i="3"/>
  <c r="K378" i="3" s="1"/>
  <c r="F377" i="3"/>
  <c r="K377" i="3" s="1"/>
  <c r="F376" i="3"/>
  <c r="K376" i="3" s="1"/>
  <c r="F375" i="3"/>
  <c r="K375" i="3" s="1"/>
  <c r="F374" i="3"/>
  <c r="F373" i="3"/>
  <c r="K373" i="3" s="1"/>
  <c r="F372" i="3"/>
  <c r="K372" i="3" s="1"/>
  <c r="F370" i="3"/>
  <c r="K370" i="3" s="1"/>
  <c r="F369" i="3"/>
  <c r="K369" i="3" s="1"/>
  <c r="F368" i="3"/>
  <c r="K368" i="3" s="1"/>
  <c r="F367" i="3"/>
  <c r="K367" i="3" s="1"/>
  <c r="F366" i="3"/>
  <c r="K366" i="3" s="1"/>
  <c r="F365" i="3"/>
  <c r="K365" i="3" s="1"/>
  <c r="F364" i="3"/>
  <c r="K364" i="3" s="1"/>
  <c r="F363" i="3"/>
  <c r="K363" i="3" s="1"/>
  <c r="F362" i="3"/>
  <c r="K362" i="3" s="1"/>
  <c r="F361" i="3"/>
  <c r="F360" i="3"/>
  <c r="K360" i="3" s="1"/>
  <c r="F359" i="3"/>
  <c r="K359" i="3" s="1"/>
  <c r="F358" i="3"/>
  <c r="K358" i="3" s="1"/>
  <c r="F167" i="3"/>
  <c r="K167" i="3" s="1"/>
  <c r="F166" i="3"/>
  <c r="K166" i="3" s="1"/>
  <c r="F165" i="3"/>
  <c r="K165" i="3" s="1"/>
  <c r="F164" i="3"/>
  <c r="K164" i="3" s="1"/>
  <c r="F163" i="3"/>
  <c r="F162" i="3"/>
  <c r="K162" i="3" s="1"/>
  <c r="F161" i="3"/>
  <c r="K161" i="3" s="1"/>
  <c r="F160" i="3"/>
  <c r="K160" i="3" s="1"/>
  <c r="F158" i="3"/>
  <c r="K158" i="3" s="1"/>
  <c r="F157" i="3"/>
  <c r="K157" i="3" s="1"/>
  <c r="F156" i="3"/>
  <c r="K156" i="3" s="1"/>
  <c r="F155" i="3"/>
  <c r="K155" i="3" s="1"/>
  <c r="F154" i="3"/>
  <c r="F153" i="3"/>
  <c r="K153" i="3" s="1"/>
  <c r="F152" i="3"/>
  <c r="K152" i="3" s="1"/>
  <c r="F151" i="3"/>
  <c r="K151" i="3" s="1"/>
  <c r="F149" i="3"/>
  <c r="K149" i="3" s="1"/>
  <c r="F148" i="3"/>
  <c r="K148" i="3" s="1"/>
  <c r="F147" i="3"/>
  <c r="K147" i="3" s="1"/>
  <c r="F146" i="3"/>
  <c r="K146" i="3" s="1"/>
  <c r="F145" i="3"/>
  <c r="F141" i="3" s="1"/>
  <c r="F46" i="5" s="1"/>
  <c r="F144" i="3"/>
  <c r="K144" i="3" s="1"/>
  <c r="F143" i="3"/>
  <c r="K143" i="3" s="1"/>
  <c r="F142" i="3"/>
  <c r="F140" i="3"/>
  <c r="F139" i="3"/>
  <c r="K139" i="3" s="1"/>
  <c r="F137" i="3"/>
  <c r="F136" i="3"/>
  <c r="F43" i="5" s="1"/>
  <c r="F135" i="3"/>
  <c r="K135" i="3" s="1"/>
  <c r="F134" i="3"/>
  <c r="Q24" i="9" s="1"/>
  <c r="G24" i="9" s="1"/>
  <c r="F133" i="3"/>
  <c r="K133" i="3" s="1"/>
  <c r="F132" i="3"/>
  <c r="K132" i="3" s="1"/>
  <c r="F131" i="3"/>
  <c r="K131" i="3" s="1"/>
  <c r="F130" i="3"/>
  <c r="K130" i="3" s="1"/>
  <c r="F129" i="3"/>
  <c r="K129" i="3" s="1"/>
  <c r="F128" i="3"/>
  <c r="K128" i="3" s="1"/>
  <c r="F127" i="3"/>
  <c r="K127" i="3" s="1"/>
  <c r="F126" i="3"/>
  <c r="F125" i="3"/>
  <c r="K125" i="3" s="1"/>
  <c r="F123" i="3"/>
  <c r="Q37" i="9" s="1"/>
  <c r="G37" i="9" s="1"/>
  <c r="F122" i="3"/>
  <c r="Q36" i="9" s="1"/>
  <c r="F121" i="3"/>
  <c r="F119" i="3"/>
  <c r="K119" i="3" s="1"/>
  <c r="F118" i="3"/>
  <c r="K118" i="3" s="1"/>
  <c r="F117" i="3"/>
  <c r="K117" i="3" s="1"/>
  <c r="F116" i="3"/>
  <c r="F113" i="3"/>
  <c r="F111" i="3"/>
  <c r="K111" i="3" s="1"/>
  <c r="F110" i="3"/>
  <c r="Q15" i="9" s="1"/>
  <c r="G15" i="9" s="1"/>
  <c r="N15" i="9" s="1"/>
  <c r="F109" i="3"/>
  <c r="F107" i="3"/>
  <c r="K107" i="3" s="1"/>
  <c r="F106" i="3"/>
  <c r="K106" i="3" s="1"/>
  <c r="F105" i="3"/>
  <c r="K105" i="3" s="1"/>
  <c r="F104" i="3"/>
  <c r="K104" i="3" s="1"/>
  <c r="F103" i="3"/>
  <c r="K103" i="3" s="1"/>
  <c r="F102" i="3"/>
  <c r="K102" i="3" s="1"/>
  <c r="F101" i="3"/>
  <c r="K101" i="3" s="1"/>
  <c r="F100" i="3"/>
  <c r="K100" i="3" s="1"/>
  <c r="F99" i="3"/>
  <c r="K99" i="3" s="1"/>
  <c r="F98" i="3"/>
  <c r="K98" i="3" s="1"/>
  <c r="F97" i="3"/>
  <c r="K97" i="3" s="1"/>
  <c r="F96" i="3"/>
  <c r="F95" i="3"/>
  <c r="K95" i="3" s="1"/>
  <c r="F93" i="3"/>
  <c r="K93" i="3" s="1"/>
  <c r="F92" i="3"/>
  <c r="K92" i="3" s="1"/>
  <c r="F91" i="3"/>
  <c r="K91" i="3"/>
  <c r="F89" i="3"/>
  <c r="K89" i="3" s="1"/>
  <c r="F88" i="3"/>
  <c r="K88" i="3" s="1"/>
  <c r="F87" i="3"/>
  <c r="K87" i="3" s="1"/>
  <c r="F86" i="3"/>
  <c r="K86" i="3" s="1"/>
  <c r="F85" i="3"/>
  <c r="K85" i="3" s="1"/>
  <c r="F84" i="3"/>
  <c r="K84" i="3" s="1"/>
  <c r="F83" i="3"/>
  <c r="K83" i="3" s="1"/>
  <c r="F82" i="3"/>
  <c r="F81" i="3"/>
  <c r="K81" i="3" s="1"/>
  <c r="F80" i="3"/>
  <c r="K80" i="3" s="1"/>
  <c r="F79" i="3"/>
  <c r="F78" i="3"/>
  <c r="F77" i="3"/>
  <c r="K77" i="3" s="1"/>
  <c r="F76" i="3"/>
  <c r="Q20" i="9" s="1"/>
  <c r="G20" i="9" s="1"/>
  <c r="F74" i="3"/>
  <c r="F34" i="5" s="1"/>
  <c r="F73" i="3"/>
  <c r="F72" i="3"/>
  <c r="K72" i="3" s="1"/>
  <c r="F71" i="3"/>
  <c r="K71" i="3" s="1"/>
  <c r="F70" i="3"/>
  <c r="K70" i="3" s="1"/>
  <c r="F69" i="3"/>
  <c r="F68" i="3"/>
  <c r="K68" i="3" s="1"/>
  <c r="F67" i="3"/>
  <c r="K67" i="3" s="1"/>
  <c r="F66" i="3"/>
  <c r="K66" i="3" s="1"/>
  <c r="F64" i="3"/>
  <c r="F63" i="3"/>
  <c r="K63" i="3" s="1"/>
  <c r="F62" i="3"/>
  <c r="F61" i="3" s="1"/>
  <c r="F60" i="3"/>
  <c r="K60" i="3" s="1"/>
  <c r="F59" i="3"/>
  <c r="F57" i="3"/>
  <c r="K57" i="3" s="1"/>
  <c r="F56" i="3"/>
  <c r="F55" i="3"/>
  <c r="K55" i="3" s="1"/>
  <c r="F54" i="3"/>
  <c r="F53" i="3"/>
  <c r="K53" i="3" s="1"/>
  <c r="F51" i="3"/>
  <c r="K51" i="3" s="1"/>
  <c r="F50" i="3"/>
  <c r="K50" i="3" s="1"/>
  <c r="F49" i="3"/>
  <c r="F48" i="3"/>
  <c r="K48" i="3" s="1"/>
  <c r="F46" i="3"/>
  <c r="K46" i="3" s="1"/>
  <c r="F42" i="3"/>
  <c r="K42" i="3" s="1"/>
  <c r="F41" i="3"/>
  <c r="F40" i="3"/>
  <c r="K40" i="3" s="1"/>
  <c r="F38" i="3"/>
  <c r="K38" i="3" s="1"/>
  <c r="F37" i="3"/>
  <c r="K37" i="3" s="1"/>
  <c r="F36" i="3"/>
  <c r="K36" i="3" s="1"/>
  <c r="F35" i="3"/>
  <c r="K35" i="3" s="1"/>
  <c r="F34" i="3"/>
  <c r="K34" i="3" s="1"/>
  <c r="F32" i="3"/>
  <c r="K32" i="3" s="1"/>
  <c r="F31" i="3"/>
  <c r="K31" i="3" s="1"/>
  <c r="F30" i="3"/>
  <c r="K30" i="3" s="1"/>
  <c r="F29" i="3"/>
  <c r="F27" i="3"/>
  <c r="K27" i="3" s="1"/>
  <c r="F26" i="3"/>
  <c r="K26" i="3" s="1"/>
  <c r="F25" i="3"/>
  <c r="K25" i="3" s="1"/>
  <c r="F24" i="3"/>
  <c r="K24" i="3" s="1"/>
  <c r="O137" i="4"/>
  <c r="N137" i="4"/>
  <c r="O132" i="4"/>
  <c r="N132" i="4"/>
  <c r="O128" i="4"/>
  <c r="N128" i="4"/>
  <c r="O120" i="4"/>
  <c r="N120" i="4"/>
  <c r="O116" i="4"/>
  <c r="N116" i="4"/>
  <c r="O109" i="4"/>
  <c r="N109" i="4"/>
  <c r="O102" i="4"/>
  <c r="N102" i="4"/>
  <c r="O92" i="4"/>
  <c r="N92" i="4"/>
  <c r="O83" i="4"/>
  <c r="N83" i="4"/>
  <c r="O76" i="4"/>
  <c r="N76" i="4"/>
  <c r="O70" i="4"/>
  <c r="N70" i="4"/>
  <c r="O66" i="4"/>
  <c r="N66" i="4"/>
  <c r="O48" i="4"/>
  <c r="N48" i="4"/>
  <c r="O39" i="4"/>
  <c r="N39" i="4"/>
  <c r="O33" i="4"/>
  <c r="N33" i="4"/>
  <c r="O30" i="4"/>
  <c r="O146" i="4" s="1"/>
  <c r="N30" i="4"/>
  <c r="N146" i="4" s="1"/>
  <c r="H27" i="1"/>
  <c r="I27" i="1"/>
  <c r="J27" i="1"/>
  <c r="H28" i="1"/>
  <c r="I28" i="1"/>
  <c r="J28" i="1"/>
  <c r="H29" i="1"/>
  <c r="I29" i="1"/>
  <c r="J29" i="1"/>
  <c r="H58" i="1"/>
  <c r="I58" i="1"/>
  <c r="J58" i="1"/>
  <c r="H67" i="1"/>
  <c r="I67" i="1"/>
  <c r="J67" i="1"/>
  <c r="H68" i="1"/>
  <c r="F68" i="1" s="1"/>
  <c r="I68" i="1"/>
  <c r="J68" i="1"/>
  <c r="H70" i="1"/>
  <c r="I70" i="1"/>
  <c r="J70" i="1"/>
  <c r="H71" i="1"/>
  <c r="I71" i="1"/>
  <c r="J71" i="1"/>
  <c r="H72" i="1"/>
  <c r="I72" i="1"/>
  <c r="J72" i="1"/>
  <c r="H73" i="1"/>
  <c r="F73" i="1" s="1"/>
  <c r="I73" i="1"/>
  <c r="J73" i="1"/>
  <c r="H76" i="1"/>
  <c r="I76" i="1"/>
  <c r="F76" i="1" s="1"/>
  <c r="J76" i="1"/>
  <c r="H77" i="1"/>
  <c r="I77" i="1"/>
  <c r="J77" i="1"/>
  <c r="H80" i="1"/>
  <c r="I80" i="1"/>
  <c r="J80" i="1"/>
  <c r="H81" i="1"/>
  <c r="F81" i="1" s="1"/>
  <c r="I81" i="1"/>
  <c r="J81" i="1"/>
  <c r="H82" i="1"/>
  <c r="I82" i="1"/>
  <c r="F82" i="1" s="1"/>
  <c r="J82" i="1"/>
  <c r="H88" i="1"/>
  <c r="I88" i="1"/>
  <c r="J88" i="1"/>
  <c r="H89" i="1"/>
  <c r="I89" i="1"/>
  <c r="J89" i="1"/>
  <c r="I90" i="1"/>
  <c r="J90" i="1"/>
  <c r="H91" i="1"/>
  <c r="I91" i="1"/>
  <c r="J91" i="1"/>
  <c r="F91" i="1" s="1"/>
  <c r="H92" i="1"/>
  <c r="I92" i="1"/>
  <c r="J92" i="1"/>
  <c r="H94" i="1"/>
  <c r="F94" i="1" s="1"/>
  <c r="I94" i="1"/>
  <c r="J94" i="1"/>
  <c r="G94" i="1"/>
  <c r="G92" i="1"/>
  <c r="F92" i="1" s="1"/>
  <c r="G91" i="1"/>
  <c r="G90" i="1"/>
  <c r="G89" i="1"/>
  <c r="G88" i="1"/>
  <c r="F88" i="1" s="1"/>
  <c r="G82" i="1"/>
  <c r="G81" i="1"/>
  <c r="G80" i="1"/>
  <c r="G77" i="1"/>
  <c r="F77" i="1" s="1"/>
  <c r="G76" i="1"/>
  <c r="G73" i="1"/>
  <c r="G72" i="1"/>
  <c r="G71" i="1"/>
  <c r="G70" i="1"/>
  <c r="G68" i="1"/>
  <c r="G67" i="1"/>
  <c r="G58" i="1"/>
  <c r="F58" i="1" s="1"/>
  <c r="G29" i="1"/>
  <c r="G28" i="1"/>
  <c r="G27" i="1"/>
  <c r="F23" i="3"/>
  <c r="H587" i="3"/>
  <c r="H93" i="1" s="1"/>
  <c r="G587" i="3"/>
  <c r="H582" i="3"/>
  <c r="H183" i="5" s="1"/>
  <c r="G582" i="3"/>
  <c r="G183" i="5" s="1"/>
  <c r="H562" i="3"/>
  <c r="H182" i="5" s="1"/>
  <c r="G562" i="3"/>
  <c r="G182" i="5" s="1"/>
  <c r="H540" i="3"/>
  <c r="H181" i="5" s="1"/>
  <c r="G540" i="3"/>
  <c r="G181" i="5" s="1"/>
  <c r="H537" i="3"/>
  <c r="H180" i="5" s="1"/>
  <c r="G537" i="3"/>
  <c r="G180" i="5" s="1"/>
  <c r="H532" i="3"/>
  <c r="G532" i="3"/>
  <c r="H527" i="3"/>
  <c r="H177" i="5" s="1"/>
  <c r="G527" i="3"/>
  <c r="H520" i="3"/>
  <c r="H176" i="5" s="1"/>
  <c r="G520" i="3"/>
  <c r="H517" i="3"/>
  <c r="H175" i="5" s="1"/>
  <c r="G517" i="3"/>
  <c r="H512" i="3"/>
  <c r="H174" i="5"/>
  <c r="G512" i="3"/>
  <c r="G174" i="5" s="1"/>
  <c r="H508" i="3"/>
  <c r="H173" i="5"/>
  <c r="G508" i="3"/>
  <c r="H499" i="3"/>
  <c r="G499" i="3"/>
  <c r="H493" i="3"/>
  <c r="G493" i="3"/>
  <c r="G170" i="5" s="1"/>
  <c r="H477" i="3"/>
  <c r="H169" i="5" s="1"/>
  <c r="G477" i="3"/>
  <c r="G169" i="5" s="1"/>
  <c r="H474" i="3"/>
  <c r="H168" i="5" s="1"/>
  <c r="G474" i="3"/>
  <c r="G168" i="5" s="1"/>
  <c r="H467" i="3"/>
  <c r="G467" i="3"/>
  <c r="H464" i="3"/>
  <c r="H166" i="5" s="1"/>
  <c r="G464" i="3"/>
  <c r="G166" i="5" s="1"/>
  <c r="H461" i="3"/>
  <c r="H165" i="5" s="1"/>
  <c r="G461" i="3"/>
  <c r="H457" i="3"/>
  <c r="G457" i="3"/>
  <c r="G164" i="5" s="1"/>
  <c r="H422" i="3"/>
  <c r="G422" i="3"/>
  <c r="H408" i="3"/>
  <c r="H60" i="1" s="1"/>
  <c r="G408" i="3"/>
  <c r="G60" i="1" s="1"/>
  <c r="H405" i="3"/>
  <c r="H122" i="5" s="1"/>
  <c r="G405" i="3"/>
  <c r="G122" i="5" s="1"/>
  <c r="H402" i="3"/>
  <c r="H121" i="5" s="1"/>
  <c r="G402" i="3"/>
  <c r="G121" i="5" s="1"/>
  <c r="H398" i="3"/>
  <c r="H119" i="5" s="1"/>
  <c r="G398" i="3"/>
  <c r="G119" i="5" s="1"/>
  <c r="H395" i="3"/>
  <c r="H118" i="5" s="1"/>
  <c r="G395" i="3"/>
  <c r="G118" i="5" s="1"/>
  <c r="H392" i="3"/>
  <c r="G392" i="3"/>
  <c r="H387" i="3"/>
  <c r="H116" i="5" s="1"/>
  <c r="G387" i="3"/>
  <c r="G116" i="5" s="1"/>
  <c r="H384" i="3"/>
  <c r="H115" i="5" s="1"/>
  <c r="G384" i="3"/>
  <c r="G115" i="5" s="1"/>
  <c r="H379" i="3"/>
  <c r="H114" i="5" s="1"/>
  <c r="G379" i="3"/>
  <c r="H371" i="3"/>
  <c r="G371" i="3"/>
  <c r="H357" i="3"/>
  <c r="G357" i="3"/>
  <c r="G112" i="5" s="1"/>
  <c r="H159" i="3"/>
  <c r="H48" i="5" s="1"/>
  <c r="G159" i="3"/>
  <c r="G48" i="5" s="1"/>
  <c r="H150" i="3"/>
  <c r="H47" i="5" s="1"/>
  <c r="G150" i="3"/>
  <c r="G47" i="5" s="1"/>
  <c r="H141" i="3"/>
  <c r="G141" i="3"/>
  <c r="H138" i="3"/>
  <c r="H45" i="5" s="1"/>
  <c r="G138" i="3"/>
  <c r="H124" i="3"/>
  <c r="G124" i="3"/>
  <c r="G33" i="1" s="1"/>
  <c r="H120" i="3"/>
  <c r="H41" i="5" s="1"/>
  <c r="G120" i="3"/>
  <c r="G41" i="5" s="1"/>
  <c r="H112" i="3"/>
  <c r="H40" i="5" s="1"/>
  <c r="G112" i="3"/>
  <c r="H108" i="3"/>
  <c r="H39" i="5" s="1"/>
  <c r="G108" i="3"/>
  <c r="G39" i="5" s="1"/>
  <c r="H94" i="3"/>
  <c r="H38" i="5" s="1"/>
  <c r="G94" i="3"/>
  <c r="G38" i="5" s="1"/>
  <c r="H90" i="3"/>
  <c r="H36" i="5" s="1"/>
  <c r="G90" i="3"/>
  <c r="H75" i="3"/>
  <c r="H26" i="1" s="1"/>
  <c r="G75" i="3"/>
  <c r="H65" i="3"/>
  <c r="H31" i="5" s="1"/>
  <c r="G65" i="3"/>
  <c r="G31" i="5" s="1"/>
  <c r="H61" i="3"/>
  <c r="H29" i="5" s="1"/>
  <c r="G61" i="3"/>
  <c r="G29" i="5" s="1"/>
  <c r="H58" i="3"/>
  <c r="H28" i="5" s="1"/>
  <c r="G58" i="3"/>
  <c r="G28" i="5" s="1"/>
  <c r="H52" i="3"/>
  <c r="H27" i="5" s="1"/>
  <c r="G52" i="3"/>
  <c r="G27" i="5" s="1"/>
  <c r="H47" i="3"/>
  <c r="H26" i="5" s="1"/>
  <c r="G47" i="3"/>
  <c r="G26" i="5" s="1"/>
  <c r="H39" i="3"/>
  <c r="H25" i="5" s="1"/>
  <c r="G39" i="3"/>
  <c r="G25" i="5" s="1"/>
  <c r="H33" i="3"/>
  <c r="H24" i="5" s="1"/>
  <c r="G33" i="3"/>
  <c r="G24" i="5" s="1"/>
  <c r="H28" i="3"/>
  <c r="G28" i="3"/>
  <c r="G23" i="5" s="1"/>
  <c r="H22" i="3"/>
  <c r="H22" i="5" s="1"/>
  <c r="G22" i="3"/>
  <c r="G22" i="5" s="1"/>
  <c r="I58" i="3"/>
  <c r="I28" i="5" s="1"/>
  <c r="E58" i="3"/>
  <c r="E28" i="5" s="1"/>
  <c r="B13" i="5"/>
  <c r="B105" i="5" s="1"/>
  <c r="B10" i="5"/>
  <c r="B139" i="5" s="1"/>
  <c r="I20" i="4"/>
  <c r="I17" i="4"/>
  <c r="I156" i="4"/>
  <c r="I153" i="4"/>
  <c r="B448" i="3"/>
  <c r="B435" i="3"/>
  <c r="B432" i="3"/>
  <c r="B350" i="3"/>
  <c r="B347" i="3"/>
  <c r="B312" i="3"/>
  <c r="B309" i="3"/>
  <c r="B176" i="3"/>
  <c r="B179" i="3"/>
  <c r="E47" i="5"/>
  <c r="Q66" i="4"/>
  <c r="P66" i="4"/>
  <c r="L66" i="4"/>
  <c r="J27" i="4"/>
  <c r="J26" i="4"/>
  <c r="C197" i="3"/>
  <c r="I108" i="3"/>
  <c r="E108" i="3"/>
  <c r="E31" i="1" s="1"/>
  <c r="E94" i="1"/>
  <c r="E22" i="3"/>
  <c r="J517" i="3"/>
  <c r="I517" i="3"/>
  <c r="E517" i="3"/>
  <c r="E175" i="5" s="1"/>
  <c r="I141" i="3"/>
  <c r="I46" i="5" s="1"/>
  <c r="E141" i="3"/>
  <c r="I150" i="3"/>
  <c r="I47" i="5" s="1"/>
  <c r="E150" i="3"/>
  <c r="P43" i="9" s="1"/>
  <c r="F447" i="3"/>
  <c r="F431" i="3"/>
  <c r="F346" i="3"/>
  <c r="F308" i="3"/>
  <c r="F175" i="3"/>
  <c r="B9" i="5"/>
  <c r="E178" i="5"/>
  <c r="E171" i="5"/>
  <c r="E130" i="5"/>
  <c r="E129" i="5"/>
  <c r="E128" i="5"/>
  <c r="E127" i="5"/>
  <c r="E120" i="5"/>
  <c r="E44" i="5"/>
  <c r="E43" i="5"/>
  <c r="E37" i="5"/>
  <c r="E34" i="5"/>
  <c r="E33" i="5"/>
  <c r="E32" i="5"/>
  <c r="E30" i="5"/>
  <c r="F12" i="5"/>
  <c r="F10" i="5"/>
  <c r="F9" i="5"/>
  <c r="F154" i="5" s="1"/>
  <c r="E9" i="5"/>
  <c r="E56" i="5" s="1"/>
  <c r="G734" i="5"/>
  <c r="O96" i="5"/>
  <c r="N96" i="5"/>
  <c r="M96" i="5"/>
  <c r="L96" i="5"/>
  <c r="L137" i="4"/>
  <c r="L132" i="4"/>
  <c r="L128" i="4"/>
  <c r="L120" i="4"/>
  <c r="L116" i="4"/>
  <c r="L109" i="4"/>
  <c r="L102" i="4"/>
  <c r="L92" i="4"/>
  <c r="L76" i="4"/>
  <c r="L70" i="4"/>
  <c r="L48" i="4"/>
  <c r="L39" i="4"/>
  <c r="L33" i="4"/>
  <c r="L30" i="4"/>
  <c r="E587" i="3"/>
  <c r="E93" i="1" s="1"/>
  <c r="E582" i="3"/>
  <c r="E183" i="5" s="1"/>
  <c r="E562" i="3"/>
  <c r="E182" i="5" s="1"/>
  <c r="E540" i="3"/>
  <c r="E181" i="5" s="1"/>
  <c r="E537" i="3"/>
  <c r="E180" i="5" s="1"/>
  <c r="E532" i="3"/>
  <c r="E179" i="5" s="1"/>
  <c r="E527" i="3"/>
  <c r="E520" i="3"/>
  <c r="P122" i="9" s="1"/>
  <c r="E512" i="3"/>
  <c r="P104" i="9" s="1"/>
  <c r="E508" i="3"/>
  <c r="E499" i="3"/>
  <c r="E493" i="3"/>
  <c r="E477" i="3"/>
  <c r="E169" i="5" s="1"/>
  <c r="E474" i="3"/>
  <c r="E168" i="5" s="1"/>
  <c r="E467" i="3"/>
  <c r="E464" i="3"/>
  <c r="E166" i="5" s="1"/>
  <c r="E461" i="3"/>
  <c r="E165" i="5" s="1"/>
  <c r="E457" i="3"/>
  <c r="E422" i="3"/>
  <c r="E57" i="1" s="1"/>
  <c r="E408" i="3"/>
  <c r="E405" i="3"/>
  <c r="E122" i="5" s="1"/>
  <c r="E402" i="3"/>
  <c r="E398" i="3"/>
  <c r="E119" i="5" s="1"/>
  <c r="E395" i="3"/>
  <c r="E118" i="5" s="1"/>
  <c r="E392" i="3"/>
  <c r="E387" i="3"/>
  <c r="E116" i="5" s="1"/>
  <c r="E384" i="3"/>
  <c r="E115" i="5" s="1"/>
  <c r="E379" i="3"/>
  <c r="E371" i="3"/>
  <c r="E357" i="3"/>
  <c r="E159" i="3"/>
  <c r="E48" i="5" s="1"/>
  <c r="E138" i="3"/>
  <c r="E124" i="3"/>
  <c r="E42" i="5" s="1"/>
  <c r="E120" i="3"/>
  <c r="E112" i="3"/>
  <c r="E40" i="5" s="1"/>
  <c r="E94" i="3"/>
  <c r="E90" i="3"/>
  <c r="E36" i="5" s="1"/>
  <c r="E75" i="3"/>
  <c r="K75" i="3" s="1"/>
  <c r="E65" i="3"/>
  <c r="E31" i="5" s="1"/>
  <c r="E61" i="3"/>
  <c r="E29" i="5" s="1"/>
  <c r="E52" i="3"/>
  <c r="E27" i="5" s="1"/>
  <c r="E47" i="3"/>
  <c r="E26" i="5" s="1"/>
  <c r="E39" i="3"/>
  <c r="E25" i="5" s="1"/>
  <c r="E33" i="3"/>
  <c r="E28" i="3"/>
  <c r="E23" i="5" s="1"/>
  <c r="F450" i="3"/>
  <c r="F434" i="3"/>
  <c r="F349" i="3"/>
  <c r="F311" i="3"/>
  <c r="E92" i="1"/>
  <c r="E91" i="1"/>
  <c r="E90" i="1"/>
  <c r="E89" i="1"/>
  <c r="E88" i="1"/>
  <c r="E82" i="1"/>
  <c r="E81" i="1"/>
  <c r="E80" i="1"/>
  <c r="E77" i="1"/>
  <c r="E76" i="1"/>
  <c r="E73" i="1"/>
  <c r="E72" i="1"/>
  <c r="E71" i="1"/>
  <c r="E70" i="1"/>
  <c r="E68" i="1"/>
  <c r="E67" i="1"/>
  <c r="E58" i="1"/>
  <c r="E29" i="1"/>
  <c r="E28" i="1"/>
  <c r="E27" i="1"/>
  <c r="P137" i="4"/>
  <c r="P132" i="4"/>
  <c r="P128" i="4"/>
  <c r="P120" i="4"/>
  <c r="P116" i="4"/>
  <c r="P109" i="4"/>
  <c r="P102" i="4"/>
  <c r="P92" i="4"/>
  <c r="P83" i="4"/>
  <c r="P76" i="4"/>
  <c r="P70" i="4"/>
  <c r="P48" i="4"/>
  <c r="P39" i="4"/>
  <c r="P33" i="4"/>
  <c r="P30" i="4"/>
  <c r="R186" i="4"/>
  <c r="I155" i="4"/>
  <c r="L152" i="4"/>
  <c r="I152" i="4"/>
  <c r="I150" i="4"/>
  <c r="Q132" i="4"/>
  <c r="Q109" i="4"/>
  <c r="Q102" i="4"/>
  <c r="Q92" i="4"/>
  <c r="Q83" i="4"/>
  <c r="Q76" i="4"/>
  <c r="Q70" i="4"/>
  <c r="J41" i="4"/>
  <c r="R41" i="4" s="1"/>
  <c r="Q39" i="4"/>
  <c r="I19" i="4"/>
  <c r="L16" i="4"/>
  <c r="I16" i="4"/>
  <c r="I14" i="4"/>
  <c r="I587" i="3"/>
  <c r="I93" i="1" s="1"/>
  <c r="I582" i="3"/>
  <c r="I562" i="3"/>
  <c r="I182" i="5" s="1"/>
  <c r="I540" i="3"/>
  <c r="I181" i="5" s="1"/>
  <c r="I537" i="3"/>
  <c r="I180" i="5" s="1"/>
  <c r="I532" i="3"/>
  <c r="I527" i="3"/>
  <c r="I87" i="1" s="1"/>
  <c r="I520" i="3"/>
  <c r="I176" i="5" s="1"/>
  <c r="I512" i="3"/>
  <c r="I85" i="1" s="1"/>
  <c r="I508" i="3"/>
  <c r="I173" i="5" s="1"/>
  <c r="I499" i="3"/>
  <c r="I493" i="3"/>
  <c r="I170" i="5" s="1"/>
  <c r="I477" i="3"/>
  <c r="I169" i="5" s="1"/>
  <c r="I474" i="3"/>
  <c r="I168" i="5" s="1"/>
  <c r="I467" i="3"/>
  <c r="I167" i="5" s="1"/>
  <c r="I464" i="3"/>
  <c r="I166" i="5" s="1"/>
  <c r="I461" i="3"/>
  <c r="I165" i="5" s="1"/>
  <c r="I457" i="3"/>
  <c r="I164" i="5" s="1"/>
  <c r="I422" i="3"/>
  <c r="I57" i="1" s="1"/>
  <c r="I408" i="3"/>
  <c r="I405" i="3"/>
  <c r="I122" i="5" s="1"/>
  <c r="I402" i="3"/>
  <c r="I121" i="5" s="1"/>
  <c r="I398" i="3"/>
  <c r="I119" i="5" s="1"/>
  <c r="I395" i="3"/>
  <c r="I118" i="5" s="1"/>
  <c r="I392" i="3"/>
  <c r="I56" i="1" s="1"/>
  <c r="I387" i="3"/>
  <c r="I116" i="5" s="1"/>
  <c r="I384" i="3"/>
  <c r="I115" i="5" s="1"/>
  <c r="I379" i="3"/>
  <c r="I114" i="5" s="1"/>
  <c r="I371" i="3"/>
  <c r="I113" i="5" s="1"/>
  <c r="I357" i="3"/>
  <c r="I112" i="5" s="1"/>
  <c r="I159" i="3"/>
  <c r="I48" i="5" s="1"/>
  <c r="I138" i="3"/>
  <c r="I36" i="1" s="1"/>
  <c r="I124" i="3"/>
  <c r="I42" i="5" s="1"/>
  <c r="I120" i="3"/>
  <c r="I41" i="5" s="1"/>
  <c r="I112" i="3"/>
  <c r="I94" i="3"/>
  <c r="I90" i="3"/>
  <c r="I75" i="3"/>
  <c r="I26" i="1" s="1"/>
  <c r="I65" i="3"/>
  <c r="I31" i="5" s="1"/>
  <c r="I61" i="3"/>
  <c r="I29" i="5" s="1"/>
  <c r="I52" i="3"/>
  <c r="I27" i="5" s="1"/>
  <c r="I47" i="3"/>
  <c r="I26" i="5" s="1"/>
  <c r="I39" i="3"/>
  <c r="I25" i="5" s="1"/>
  <c r="I33" i="3"/>
  <c r="I28" i="3"/>
  <c r="I23" i="5" s="1"/>
  <c r="I22" i="3"/>
  <c r="E447" i="3"/>
  <c r="B447" i="3"/>
  <c r="E431" i="3"/>
  <c r="B431" i="3"/>
  <c r="E346" i="3"/>
  <c r="B346" i="3"/>
  <c r="E308" i="3"/>
  <c r="E175" i="3"/>
  <c r="B175" i="3"/>
  <c r="K67" i="1"/>
  <c r="K66" i="1" s="1"/>
  <c r="L67" i="1"/>
  <c r="L66" i="1" s="1"/>
  <c r="M67" i="1"/>
  <c r="M66" i="1" s="1"/>
  <c r="K68" i="1"/>
  <c r="L68" i="1"/>
  <c r="M68" i="1"/>
  <c r="K69" i="1"/>
  <c r="L69" i="1"/>
  <c r="M69" i="1"/>
  <c r="K70" i="1"/>
  <c r="L70" i="1"/>
  <c r="M70" i="1"/>
  <c r="K71" i="1"/>
  <c r="L71" i="1"/>
  <c r="M71" i="1"/>
  <c r="K72" i="1"/>
  <c r="L72" i="1"/>
  <c r="M72" i="1"/>
  <c r="K73" i="1"/>
  <c r="L73" i="1"/>
  <c r="M73" i="1"/>
  <c r="K74" i="1"/>
  <c r="L74" i="1"/>
  <c r="M74" i="1"/>
  <c r="L75" i="1"/>
  <c r="L84" i="1"/>
  <c r="K75" i="1"/>
  <c r="K84" i="1"/>
  <c r="L25" i="1"/>
  <c r="L22" i="1"/>
  <c r="L62" i="1" s="1"/>
  <c r="K25" i="1"/>
  <c r="K22" i="1" s="1"/>
  <c r="K62" i="1" s="1"/>
  <c r="L38" i="1"/>
  <c r="K38" i="1"/>
  <c r="M75" i="1"/>
  <c r="M38" i="1"/>
  <c r="M62" i="1" s="1"/>
  <c r="M25" i="1"/>
  <c r="M22" i="1"/>
  <c r="M54" i="1"/>
  <c r="M84" i="1"/>
  <c r="L54" i="1"/>
  <c r="K54" i="1"/>
  <c r="Q30" i="4"/>
  <c r="J52" i="3"/>
  <c r="J27" i="5" s="1"/>
  <c r="J28" i="3"/>
  <c r="J23" i="5" s="1"/>
  <c r="J379" i="3"/>
  <c r="J114" i="5" s="1"/>
  <c r="J39" i="3"/>
  <c r="J25" i="5" s="1"/>
  <c r="J138" i="3"/>
  <c r="J36" i="1" s="1"/>
  <c r="J392" i="3"/>
  <c r="J117" i="5" s="1"/>
  <c r="J150" i="3"/>
  <c r="J47" i="5" s="1"/>
  <c r="J33" i="3"/>
  <c r="J24" i="5" s="1"/>
  <c r="J47" i="3"/>
  <c r="J26" i="5" s="1"/>
  <c r="J65" i="3"/>
  <c r="J31" i="5" s="1"/>
  <c r="J75" i="3"/>
  <c r="J90" i="3"/>
  <c r="J36" i="5" s="1"/>
  <c r="J94" i="3"/>
  <c r="J38" i="5" s="1"/>
  <c r="J112" i="3"/>
  <c r="J40" i="5" s="1"/>
  <c r="J120" i="3"/>
  <c r="J41" i="5" s="1"/>
  <c r="J124" i="3"/>
  <c r="J33" i="1" s="1"/>
  <c r="J457" i="3"/>
  <c r="J164" i="5" s="1"/>
  <c r="J464" i="3"/>
  <c r="J166" i="5" s="1"/>
  <c r="J493" i="3"/>
  <c r="J170" i="5" s="1"/>
  <c r="J520" i="3"/>
  <c r="J176" i="5" s="1"/>
  <c r="J532" i="3"/>
  <c r="J179" i="5" s="1"/>
  <c r="J402" i="3"/>
  <c r="J121" i="5" s="1"/>
  <c r="J405" i="3"/>
  <c r="J122" i="5" s="1"/>
  <c r="J384" i="3"/>
  <c r="J115" i="5" s="1"/>
  <c r="J387" i="3"/>
  <c r="J116" i="5" s="1"/>
  <c r="J540" i="3"/>
  <c r="J181" i="5" s="1"/>
  <c r="J141" i="3"/>
  <c r="J46" i="5" s="1"/>
  <c r="J22" i="3"/>
  <c r="J22" i="5" s="1"/>
  <c r="J61" i="3"/>
  <c r="J29" i="5" s="1"/>
  <c r="J371" i="3"/>
  <c r="J113" i="5" s="1"/>
  <c r="J408" i="3"/>
  <c r="J60" i="1" s="1"/>
  <c r="J395" i="3"/>
  <c r="J118" i="5" s="1"/>
  <c r="J398" i="3"/>
  <c r="J119" i="5" s="1"/>
  <c r="J357" i="3"/>
  <c r="Q48" i="4"/>
  <c r="Q33" i="4"/>
  <c r="Q128" i="4"/>
  <c r="M16" i="4"/>
  <c r="M152" i="4"/>
  <c r="Q120" i="4"/>
  <c r="Q116" i="4"/>
  <c r="Q137" i="4"/>
  <c r="M19" i="4"/>
  <c r="M155" i="4"/>
  <c r="J422" i="3"/>
  <c r="J461" i="3"/>
  <c r="J165" i="5" s="1"/>
  <c r="J467" i="3"/>
  <c r="J512" i="3"/>
  <c r="J174" i="5" s="1"/>
  <c r="J537" i="3"/>
  <c r="J180" i="5" s="1"/>
  <c r="J562" i="3"/>
  <c r="J182" i="5" s="1"/>
  <c r="J477" i="3"/>
  <c r="J169" i="5" s="1"/>
  <c r="J474" i="3"/>
  <c r="J168" i="5" s="1"/>
  <c r="J527" i="3"/>
  <c r="J177" i="5" s="1"/>
  <c r="J582" i="3"/>
  <c r="J183" i="5" s="1"/>
  <c r="J587" i="3"/>
  <c r="J184" i="5" s="1"/>
  <c r="J499" i="3"/>
  <c r="J172" i="5" s="1"/>
  <c r="J508" i="3"/>
  <c r="J173" i="5" s="1"/>
  <c r="J159" i="3"/>
  <c r="J48" i="5" s="1"/>
  <c r="J108" i="3"/>
  <c r="J31" i="1" s="1"/>
  <c r="J58" i="3"/>
  <c r="J28" i="5" s="1"/>
  <c r="M142" i="4"/>
  <c r="H36" i="1"/>
  <c r="G42" i="5"/>
  <c r="S146" i="4"/>
  <c r="J28" i="4"/>
  <c r="E164" i="5"/>
  <c r="H425" i="3"/>
  <c r="H132" i="5" s="1"/>
  <c r="R29" i="4"/>
  <c r="R27" i="4"/>
  <c r="R25" i="4"/>
  <c r="R23" i="4"/>
  <c r="R21" i="4"/>
  <c r="R19" i="4"/>
  <c r="R17" i="4"/>
  <c r="R15" i="4"/>
  <c r="R13" i="4"/>
  <c r="R28" i="4"/>
  <c r="R24" i="4"/>
  <c r="R20" i="4"/>
  <c r="R16" i="4"/>
  <c r="R12" i="4"/>
  <c r="R146" i="4"/>
  <c r="K146" i="4"/>
  <c r="R26" i="4"/>
  <c r="R22" i="4"/>
  <c r="R18" i="4"/>
  <c r="R14" i="4"/>
  <c r="M30" i="4"/>
  <c r="M76" i="4"/>
  <c r="H112" i="5"/>
  <c r="H123" i="5"/>
  <c r="H164" i="5"/>
  <c r="H74" i="1"/>
  <c r="H172" i="5"/>
  <c r="H85" i="1"/>
  <c r="H87" i="1"/>
  <c r="H179" i="5"/>
  <c r="H83" i="1"/>
  <c r="H184" i="5"/>
  <c r="K518" i="3"/>
  <c r="H32" i="1"/>
  <c r="I45" i="5"/>
  <c r="F384" i="3"/>
  <c r="F32" i="5"/>
  <c r="F37" i="5"/>
  <c r="K37" i="5" s="1"/>
  <c r="E117" i="5"/>
  <c r="E121" i="5"/>
  <c r="F178" i="5"/>
  <c r="F120" i="5"/>
  <c r="F130" i="5"/>
  <c r="J93" i="1"/>
  <c r="J37" i="1"/>
  <c r="J23" i="1"/>
  <c r="F27" i="1"/>
  <c r="F89" i="1"/>
  <c r="E74" i="1"/>
  <c r="B429" i="3"/>
  <c r="K471" i="3"/>
  <c r="K473" i="3"/>
  <c r="K458" i="3"/>
  <c r="K463" i="3"/>
  <c r="K478" i="3"/>
  <c r="E176" i="5"/>
  <c r="E83" i="1"/>
  <c r="J9" i="9"/>
  <c r="J13" i="9"/>
  <c r="J14" i="9"/>
  <c r="J15" i="9"/>
  <c r="J16" i="9"/>
  <c r="J17" i="9"/>
  <c r="J18" i="9"/>
  <c r="J19" i="9"/>
  <c r="J20" i="9"/>
  <c r="J21" i="9"/>
  <c r="J24" i="9"/>
  <c r="J25" i="9"/>
  <c r="J26" i="9"/>
  <c r="J34" i="9"/>
  <c r="J35" i="9"/>
  <c r="J36" i="9"/>
  <c r="J37" i="9"/>
  <c r="J39" i="9"/>
  <c r="J41" i="9"/>
  <c r="J42" i="9"/>
  <c r="J43" i="9"/>
  <c r="J44" i="9"/>
  <c r="J50" i="9"/>
  <c r="J51" i="9"/>
  <c r="J52" i="9"/>
  <c r="J53" i="9"/>
  <c r="J54" i="9"/>
  <c r="J57" i="9"/>
  <c r="J58" i="9"/>
  <c r="J59" i="9"/>
  <c r="J60" i="9"/>
  <c r="J61" i="9"/>
  <c r="J64" i="9"/>
  <c r="J65" i="9"/>
  <c r="I68" i="9"/>
  <c r="L68" i="9"/>
  <c r="I69" i="9"/>
  <c r="I70" i="9" s="1"/>
  <c r="J129" i="9"/>
  <c r="J128" i="9"/>
  <c r="J127" i="9"/>
  <c r="L123" i="9"/>
  <c r="I123" i="9"/>
  <c r="L122" i="9"/>
  <c r="I122" i="9"/>
  <c r="L121" i="9"/>
  <c r="I121" i="9"/>
  <c r="L116" i="9"/>
  <c r="I116" i="9"/>
  <c r="F116" i="9"/>
  <c r="L115" i="9"/>
  <c r="L117" i="9" s="1"/>
  <c r="I115" i="9"/>
  <c r="F115" i="9"/>
  <c r="L112" i="9"/>
  <c r="I112" i="9"/>
  <c r="I111" i="9"/>
  <c r="F112" i="9"/>
  <c r="L111" i="9"/>
  <c r="L108" i="9"/>
  <c r="I108" i="9"/>
  <c r="F108" i="9"/>
  <c r="L107" i="9"/>
  <c r="I107" i="9"/>
  <c r="I109" i="9" s="1"/>
  <c r="F107" i="9"/>
  <c r="L129" i="9"/>
  <c r="I129" i="9"/>
  <c r="L128" i="9"/>
  <c r="I128" i="9"/>
  <c r="F128" i="9"/>
  <c r="L127" i="9"/>
  <c r="I127" i="9"/>
  <c r="J123" i="9"/>
  <c r="J122" i="9"/>
  <c r="J121" i="9"/>
  <c r="J116" i="9"/>
  <c r="J115" i="9"/>
  <c r="J112" i="9"/>
  <c r="J111" i="9"/>
  <c r="J108" i="9"/>
  <c r="J107" i="9"/>
  <c r="J104" i="9"/>
  <c r="J103" i="9"/>
  <c r="J97" i="9"/>
  <c r="J96" i="9"/>
  <c r="J93" i="9"/>
  <c r="J92" i="9"/>
  <c r="J91" i="9"/>
  <c r="J90" i="9"/>
  <c r="J87" i="9"/>
  <c r="J86" i="9"/>
  <c r="J88" i="9" s="1"/>
  <c r="L79" i="9"/>
  <c r="I79" i="9"/>
  <c r="L78" i="9"/>
  <c r="L80" i="9" s="1"/>
  <c r="I78" i="9"/>
  <c r="I80" i="9" s="1"/>
  <c r="L73" i="9"/>
  <c r="I73" i="9"/>
  <c r="L72" i="9"/>
  <c r="L74" i="9" s="1"/>
  <c r="I72" i="9"/>
  <c r="L104" i="9"/>
  <c r="I104" i="9"/>
  <c r="L103" i="9"/>
  <c r="L105" i="9" s="1"/>
  <c r="I103" i="9"/>
  <c r="I105" i="9" s="1"/>
  <c r="L97" i="9"/>
  <c r="I97" i="9"/>
  <c r="F97" i="9"/>
  <c r="L96" i="9"/>
  <c r="I96" i="9"/>
  <c r="L93" i="9"/>
  <c r="I93" i="9"/>
  <c r="L92" i="9"/>
  <c r="I92" i="9"/>
  <c r="F92" i="9"/>
  <c r="L91" i="9"/>
  <c r="I91" i="9"/>
  <c r="F91" i="9"/>
  <c r="L90" i="9"/>
  <c r="I90" i="9"/>
  <c r="I94" i="9" s="1"/>
  <c r="F90" i="9"/>
  <c r="L87" i="9"/>
  <c r="I87" i="9"/>
  <c r="L86" i="9"/>
  <c r="I86" i="9"/>
  <c r="F86" i="9"/>
  <c r="J79" i="9"/>
  <c r="J78" i="9"/>
  <c r="J73" i="9"/>
  <c r="J72" i="9"/>
  <c r="I13" i="9"/>
  <c r="L13" i="9"/>
  <c r="I14" i="9"/>
  <c r="L14" i="9"/>
  <c r="F15" i="9"/>
  <c r="I15" i="9"/>
  <c r="L15" i="9"/>
  <c r="I16" i="9"/>
  <c r="L16" i="9"/>
  <c r="F17" i="9"/>
  <c r="I17" i="9"/>
  <c r="L17" i="9"/>
  <c r="F18" i="9"/>
  <c r="I18" i="9"/>
  <c r="L18" i="9"/>
  <c r="F19" i="9"/>
  <c r="I19" i="9"/>
  <c r="L19" i="9"/>
  <c r="I20" i="9"/>
  <c r="L20" i="9"/>
  <c r="F21" i="9"/>
  <c r="I21" i="9"/>
  <c r="L21" i="9"/>
  <c r="F24" i="9"/>
  <c r="I24" i="9"/>
  <c r="L24" i="9"/>
  <c r="N24" i="9" s="1"/>
  <c r="F25" i="9"/>
  <c r="I25" i="9"/>
  <c r="L25" i="9"/>
  <c r="I26" i="9"/>
  <c r="I27" i="9" s="1"/>
  <c r="L26" i="9"/>
  <c r="I34" i="9"/>
  <c r="L34" i="9"/>
  <c r="F35" i="9"/>
  <c r="I35" i="9"/>
  <c r="L35" i="9"/>
  <c r="F36" i="9"/>
  <c r="I36" i="9"/>
  <c r="L36" i="9"/>
  <c r="F37" i="9"/>
  <c r="I37" i="9"/>
  <c r="L37" i="9"/>
  <c r="I39" i="9"/>
  <c r="L39" i="9"/>
  <c r="F41" i="9"/>
  <c r="I41" i="9"/>
  <c r="L41" i="9"/>
  <c r="F42" i="9"/>
  <c r="I42" i="9"/>
  <c r="L42" i="9"/>
  <c r="I43" i="9"/>
  <c r="L43" i="9"/>
  <c r="I44" i="9"/>
  <c r="L44" i="9"/>
  <c r="I50" i="9"/>
  <c r="L50" i="9"/>
  <c r="I51" i="9"/>
  <c r="L51" i="9"/>
  <c r="I52" i="9"/>
  <c r="L52" i="9"/>
  <c r="I53" i="9"/>
  <c r="L53" i="9"/>
  <c r="I54" i="9"/>
  <c r="L54" i="9"/>
  <c r="I57" i="9"/>
  <c r="L57" i="9"/>
  <c r="L58" i="9"/>
  <c r="L59" i="9"/>
  <c r="L60" i="9"/>
  <c r="I58" i="9"/>
  <c r="I59" i="9"/>
  <c r="I60" i="9"/>
  <c r="I61" i="9"/>
  <c r="L61" i="9"/>
  <c r="I64" i="9"/>
  <c r="L64" i="9"/>
  <c r="I65" i="9"/>
  <c r="L65" i="9"/>
  <c r="J68" i="9"/>
  <c r="J69" i="9"/>
  <c r="F104" i="5"/>
  <c r="F127" i="9"/>
  <c r="F129" i="9"/>
  <c r="Q18" i="9"/>
  <c r="G18" i="9" s="1"/>
  <c r="Q41" i="9"/>
  <c r="G41" i="9" s="1"/>
  <c r="Q97" i="9"/>
  <c r="G97" i="9" s="1"/>
  <c r="K79" i="3"/>
  <c r="K82" i="3"/>
  <c r="K113" i="3"/>
  <c r="K122" i="3"/>
  <c r="K123" i="3"/>
  <c r="K134" i="3"/>
  <c r="K136" i="3"/>
  <c r="K142" i="3"/>
  <c r="K543" i="3"/>
  <c r="K544" i="3"/>
  <c r="K555" i="3"/>
  <c r="K563" i="3"/>
  <c r="K569" i="3"/>
  <c r="K576" i="3"/>
  <c r="P130" i="9"/>
  <c r="J415" i="3"/>
  <c r="J124" i="5" s="1"/>
  <c r="J112" i="5"/>
  <c r="H86" i="1"/>
  <c r="H84" i="1" s="1"/>
  <c r="P96" i="9"/>
  <c r="P98" i="9" s="1"/>
  <c r="E46" i="5"/>
  <c r="K579" i="3"/>
  <c r="K115" i="3"/>
  <c r="Q21" i="9"/>
  <c r="G21" i="9" s="1"/>
  <c r="F72" i="1"/>
  <c r="B178" i="3"/>
  <c r="P109" i="9"/>
  <c r="I22" i="5"/>
  <c r="I123" i="5"/>
  <c r="I60" i="1"/>
  <c r="P34" i="9"/>
  <c r="F34" i="9" s="1"/>
  <c r="E131" i="5"/>
  <c r="I37" i="1"/>
  <c r="I175" i="5"/>
  <c r="I86" i="1"/>
  <c r="G165" i="5"/>
  <c r="G69" i="1"/>
  <c r="K41" i="3"/>
  <c r="K49" i="3"/>
  <c r="K54" i="3"/>
  <c r="K62" i="3"/>
  <c r="K64" i="3"/>
  <c r="F30" i="5"/>
  <c r="K73" i="3"/>
  <c r="F33" i="5"/>
  <c r="K397" i="3"/>
  <c r="F395" i="3"/>
  <c r="K418" i="3"/>
  <c r="K420" i="3"/>
  <c r="F129" i="5"/>
  <c r="K459" i="3"/>
  <c r="I40" i="5"/>
  <c r="I32" i="1"/>
  <c r="F109" i="9"/>
  <c r="K43" i="5"/>
  <c r="F67" i="1"/>
  <c r="E35" i="5"/>
  <c r="E32" i="1"/>
  <c r="E41" i="5"/>
  <c r="E114" i="5"/>
  <c r="E170" i="5"/>
  <c r="E69" i="1"/>
  <c r="F191" i="5"/>
  <c r="F56" i="5"/>
  <c r="E22" i="5"/>
  <c r="B192" i="5"/>
  <c r="B57" i="5"/>
  <c r="G26" i="1"/>
  <c r="G35" i="5"/>
  <c r="G32" i="1"/>
  <c r="G40" i="5"/>
  <c r="G45" i="5"/>
  <c r="G36" i="1"/>
  <c r="G114" i="5"/>
  <c r="G175" i="5"/>
  <c r="G87" i="1"/>
  <c r="G177" i="5"/>
  <c r="G93" i="1"/>
  <c r="G184" i="5"/>
  <c r="K59" i="3"/>
  <c r="F58" i="3"/>
  <c r="F499" i="3"/>
  <c r="F172" i="5" s="1"/>
  <c r="K564" i="3"/>
  <c r="K584" i="3"/>
  <c r="K589" i="3"/>
  <c r="I35" i="5"/>
  <c r="I38" i="5"/>
  <c r="I172" i="5"/>
  <c r="K74" i="3"/>
  <c r="K404" i="3"/>
  <c r="K466" i="3"/>
  <c r="B306" i="3"/>
  <c r="K539" i="3"/>
  <c r="F537" i="3"/>
  <c r="L113" i="9"/>
  <c r="F180" i="5"/>
  <c r="K387" i="3"/>
  <c r="K90" i="3"/>
  <c r="K909" i="3"/>
  <c r="F883" i="3"/>
  <c r="K883" i="3" s="1"/>
  <c r="K885" i="3"/>
  <c r="K871" i="3"/>
  <c r="F843" i="3"/>
  <c r="K845" i="3"/>
  <c r="K1061" i="3"/>
  <c r="K1011" i="3"/>
  <c r="K989" i="3"/>
  <c r="B917" i="3"/>
  <c r="K1251" i="3"/>
  <c r="F1241" i="3"/>
  <c r="K1223" i="3"/>
  <c r="K1207" i="3"/>
  <c r="R152" i="4"/>
  <c r="R149" i="4"/>
  <c r="F895" i="3"/>
  <c r="K897" i="3"/>
  <c r="K861" i="3"/>
  <c r="K1025" i="3"/>
  <c r="K1247" i="3"/>
  <c r="K1231" i="3"/>
  <c r="K1217" i="3"/>
  <c r="F1189" i="3"/>
  <c r="K1189" i="3" s="1"/>
  <c r="K1191" i="3"/>
  <c r="R153" i="4"/>
  <c r="R155" i="4"/>
  <c r="K643" i="3"/>
  <c r="K665" i="3"/>
  <c r="F660" i="3"/>
  <c r="K895" i="3"/>
  <c r="C1314" i="3"/>
  <c r="F1402" i="3"/>
  <c r="F1414" i="3"/>
  <c r="F1423" i="3"/>
  <c r="K1423" i="3" s="1"/>
  <c r="F118" i="5"/>
  <c r="K118" i="5" s="1"/>
  <c r="K853" i="3"/>
  <c r="F1072" i="3"/>
  <c r="K1069" i="3"/>
  <c r="F1068" i="3"/>
  <c r="K1051" i="3"/>
  <c r="F1049" i="3"/>
  <c r="K1033" i="3"/>
  <c r="K626" i="3"/>
  <c r="K628" i="3"/>
  <c r="F710" i="3"/>
  <c r="F686" i="3"/>
  <c r="K799" i="3"/>
  <c r="K816" i="3"/>
  <c r="L1086" i="3"/>
  <c r="C968" i="3"/>
  <c r="K1043" i="3"/>
  <c r="F1179" i="3"/>
  <c r="K1179" i="3" s="1"/>
  <c r="K815" i="3"/>
  <c r="F703" i="3" l="1"/>
  <c r="K703" i="3" s="1"/>
  <c r="F850" i="3"/>
  <c r="K850" i="3" s="1"/>
  <c r="K1414" i="3"/>
  <c r="F1215" i="3"/>
  <c r="K1215" i="3" s="1"/>
  <c r="F1245" i="3"/>
  <c r="K1245" i="3" s="1"/>
  <c r="G55" i="1"/>
  <c r="K395" i="3"/>
  <c r="K30" i="5"/>
  <c r="J39" i="5"/>
  <c r="B434" i="3"/>
  <c r="B349" i="3"/>
  <c r="I184" i="5"/>
  <c r="J42" i="5"/>
  <c r="K76" i="3"/>
  <c r="J27" i="9"/>
  <c r="K460" i="3"/>
  <c r="G74" i="1"/>
  <c r="F517" i="3"/>
  <c r="F175" i="5" s="1"/>
  <c r="K175" i="5" s="1"/>
  <c r="E101" i="5"/>
  <c r="B786" i="3"/>
  <c r="B959" i="3"/>
  <c r="K1044" i="3"/>
  <c r="F714" i="3"/>
  <c r="K710" i="3"/>
  <c r="F1032" i="3"/>
  <c r="K1032" i="3" s="1"/>
  <c r="K1068" i="3"/>
  <c r="K537" i="3"/>
  <c r="J30" i="1"/>
  <c r="G123" i="5"/>
  <c r="E184" i="5"/>
  <c r="F112" i="3"/>
  <c r="J85" i="1"/>
  <c r="F85" i="1" s="1"/>
  <c r="P27" i="9"/>
  <c r="B12" i="5"/>
  <c r="B104" i="5" s="1"/>
  <c r="B311" i="3"/>
  <c r="K480" i="3"/>
  <c r="K110" i="3"/>
  <c r="F130" i="9"/>
  <c r="H31" i="1"/>
  <c r="F520" i="3"/>
  <c r="E138" i="5"/>
  <c r="E37" i="1"/>
  <c r="B613" i="3"/>
  <c r="B1132" i="3"/>
  <c r="F1006" i="3"/>
  <c r="K1006" i="3" s="1"/>
  <c r="K517" i="3"/>
  <c r="E425" i="3"/>
  <c r="B450" i="3"/>
  <c r="F405" i="3"/>
  <c r="F122" i="5" s="1"/>
  <c r="Q17" i="9"/>
  <c r="G17" i="9" s="1"/>
  <c r="F90" i="3"/>
  <c r="B13" i="1"/>
  <c r="B749" i="3"/>
  <c r="B922" i="3"/>
  <c r="B1095" i="3"/>
  <c r="F1060" i="3"/>
  <c r="K1060" i="3" s="1"/>
  <c r="K1389" i="3"/>
  <c r="I74" i="9"/>
  <c r="E56" i="1"/>
  <c r="K402" i="3"/>
  <c r="K56" i="3"/>
  <c r="F52" i="3"/>
  <c r="F27" i="5" s="1"/>
  <c r="K566" i="3"/>
  <c r="Q127" i="9"/>
  <c r="G127" i="9" s="1"/>
  <c r="F751" i="3"/>
  <c r="F1097" i="3"/>
  <c r="F924" i="3"/>
  <c r="K920" i="3"/>
  <c r="K921" i="3"/>
  <c r="K1441" i="3"/>
  <c r="Q128" i="9"/>
  <c r="G128" i="9" s="1"/>
  <c r="F87" i="9"/>
  <c r="F93" i="9"/>
  <c r="F94" i="9" s="1"/>
  <c r="J22" i="9"/>
  <c r="F398" i="3"/>
  <c r="J167" i="5"/>
  <c r="J78" i="1"/>
  <c r="J26" i="1"/>
  <c r="J168" i="3"/>
  <c r="J49" i="5" s="1"/>
  <c r="I24" i="5"/>
  <c r="I23" i="1"/>
  <c r="H170" i="5"/>
  <c r="H69" i="1"/>
  <c r="K496" i="3"/>
  <c r="F493" i="3"/>
  <c r="K530" i="3"/>
  <c r="F527" i="3"/>
  <c r="K667" i="3"/>
  <c r="F664" i="3"/>
  <c r="K664" i="3" s="1"/>
  <c r="K645" i="3"/>
  <c r="F642" i="3"/>
  <c r="K642" i="3" s="1"/>
  <c r="K863" i="3"/>
  <c r="F859" i="3"/>
  <c r="K859" i="3" s="1"/>
  <c r="K1224" i="3"/>
  <c r="F1222" i="3"/>
  <c r="K1222" i="3" s="1"/>
  <c r="I36" i="5"/>
  <c r="I30" i="1"/>
  <c r="G173" i="5"/>
  <c r="G85" i="1"/>
  <c r="K591" i="3"/>
  <c r="F587" i="3"/>
  <c r="F184" i="5" s="1"/>
  <c r="K184" i="5" s="1"/>
  <c r="B194" i="5"/>
  <c r="F1369" i="3"/>
  <c r="K1369" i="3" s="1"/>
  <c r="K1439" i="3"/>
  <c r="F1146" i="3"/>
  <c r="K1146" i="3" s="1"/>
  <c r="F806" i="3"/>
  <c r="I117" i="5"/>
  <c r="J84" i="1"/>
  <c r="F47" i="3"/>
  <c r="E113" i="5"/>
  <c r="E55" i="1"/>
  <c r="E172" i="5"/>
  <c r="K499" i="3"/>
  <c r="E87" i="1"/>
  <c r="P123" i="9"/>
  <c r="F123" i="9" s="1"/>
  <c r="F102" i="5"/>
  <c r="F155" i="5"/>
  <c r="F57" i="5"/>
  <c r="F139" i="5"/>
  <c r="B56" i="5"/>
  <c r="B191" i="5"/>
  <c r="J175" i="5"/>
  <c r="J86" i="1"/>
  <c r="I39" i="5"/>
  <c r="I31" i="1"/>
  <c r="H23" i="5"/>
  <c r="H23" i="1"/>
  <c r="H168" i="3"/>
  <c r="H49" i="5" s="1"/>
  <c r="K141" i="3"/>
  <c r="G113" i="5"/>
  <c r="G415" i="3"/>
  <c r="G124" i="5" s="1"/>
  <c r="G117" i="5"/>
  <c r="G56" i="1"/>
  <c r="G57" i="1"/>
  <c r="G425" i="3"/>
  <c r="G132" i="5" s="1"/>
  <c r="G131" i="5"/>
  <c r="G167" i="5"/>
  <c r="G78" i="1"/>
  <c r="K511" i="3"/>
  <c r="F508" i="3"/>
  <c r="K516" i="3"/>
  <c r="F512" i="3"/>
  <c r="K512" i="3" s="1"/>
  <c r="F1250" i="3"/>
  <c r="K1252" i="3"/>
  <c r="E618" i="3"/>
  <c r="E1137" i="3"/>
  <c r="K1250" i="3"/>
  <c r="F1325" i="3"/>
  <c r="K1325" i="3" s="1"/>
  <c r="K1436" i="3"/>
  <c r="K926" i="3"/>
  <c r="K715" i="3"/>
  <c r="I33" i="1"/>
  <c r="K61" i="3"/>
  <c r="F29" i="5"/>
  <c r="I174" i="5"/>
  <c r="F33" i="3"/>
  <c r="F24" i="5" s="1"/>
  <c r="I179" i="5"/>
  <c r="I83" i="1"/>
  <c r="E24" i="5"/>
  <c r="P13" i="9"/>
  <c r="F13" i="9" s="1"/>
  <c r="F22" i="9" s="1"/>
  <c r="E38" i="5"/>
  <c r="P14" i="9"/>
  <c r="F14" i="9" s="1"/>
  <c r="E30" i="1"/>
  <c r="P44" i="9"/>
  <c r="F44" i="9" s="1"/>
  <c r="E36" i="1"/>
  <c r="E45" i="5"/>
  <c r="K388" i="3"/>
  <c r="F387" i="3"/>
  <c r="F116" i="5" s="1"/>
  <c r="F392" i="3"/>
  <c r="K393" i="3"/>
  <c r="K410" i="3"/>
  <c r="F408" i="3"/>
  <c r="K408" i="3" s="1"/>
  <c r="F457" i="3"/>
  <c r="Q86" i="9"/>
  <c r="G86" i="9" s="1"/>
  <c r="K465" i="3"/>
  <c r="F464" i="3"/>
  <c r="F166" i="5" s="1"/>
  <c r="K166" i="5" s="1"/>
  <c r="K470" i="3"/>
  <c r="Q92" i="9"/>
  <c r="G92" i="9" s="1"/>
  <c r="F467" i="3"/>
  <c r="F167" i="5" s="1"/>
  <c r="K479" i="3"/>
  <c r="Q107" i="9"/>
  <c r="G107" i="9" s="1"/>
  <c r="G109" i="9" s="1"/>
  <c r="F477" i="3"/>
  <c r="K873" i="3"/>
  <c r="F869" i="3"/>
  <c r="K869" i="3" s="1"/>
  <c r="K840" i="3"/>
  <c r="F837" i="3"/>
  <c r="K837" i="3"/>
  <c r="B1436" i="3"/>
  <c r="B344" i="3"/>
  <c r="B608" i="3"/>
  <c r="B173" i="3"/>
  <c r="B7" i="5"/>
  <c r="B1263" i="3"/>
  <c r="B1090" i="3"/>
  <c r="B445" i="3"/>
  <c r="B954" i="3"/>
  <c r="K129" i="5"/>
  <c r="J113" i="9"/>
  <c r="E168" i="3"/>
  <c r="E49" i="5" s="1"/>
  <c r="G593" i="3"/>
  <c r="G185" i="5" s="1"/>
  <c r="K754" i="3"/>
  <c r="F973" i="3"/>
  <c r="K1273" i="3"/>
  <c r="K1268" i="3" s="1"/>
  <c r="K1276" i="3"/>
  <c r="F1395" i="3"/>
  <c r="K1395" i="3" s="1"/>
  <c r="K122" i="5"/>
  <c r="I168" i="3"/>
  <c r="I49" i="5" s="1"/>
  <c r="H30" i="1"/>
  <c r="Q116" i="9"/>
  <c r="G116" i="9" s="1"/>
  <c r="P117" i="9"/>
  <c r="J1086" i="3"/>
  <c r="J201" i="5" s="1"/>
  <c r="I1086" i="3"/>
  <c r="F1010" i="3"/>
  <c r="K1010" i="3" s="1"/>
  <c r="F979" i="3"/>
  <c r="F970" i="3"/>
  <c r="K970" i="3" s="1"/>
  <c r="H1432" i="3"/>
  <c r="G1432" i="3"/>
  <c r="E1432" i="3"/>
  <c r="K1402" i="3"/>
  <c r="K1229" i="3"/>
  <c r="E66" i="1"/>
  <c r="J117" i="9"/>
  <c r="G37" i="1"/>
  <c r="F731" i="3"/>
  <c r="K731" i="3" s="1"/>
  <c r="K686" i="3"/>
  <c r="K925" i="3"/>
  <c r="H913" i="3"/>
  <c r="F815" i="3"/>
  <c r="F800" i="3"/>
  <c r="K800" i="3" s="1"/>
  <c r="G1259" i="3"/>
  <c r="K1024" i="3"/>
  <c r="F1023" i="3"/>
  <c r="K1023" i="3" s="1"/>
  <c r="R183" i="4"/>
  <c r="R184" i="4"/>
  <c r="R147" i="4"/>
  <c r="R148" i="4"/>
  <c r="R182" i="4"/>
  <c r="K730" i="3"/>
  <c r="F726" i="3"/>
  <c r="K726" i="3" s="1"/>
  <c r="K1199" i="3"/>
  <c r="F1196" i="3"/>
  <c r="K1196" i="3" s="1"/>
  <c r="K1337" i="3"/>
  <c r="F1334" i="3"/>
  <c r="K1360" i="3"/>
  <c r="F1356" i="3"/>
  <c r="K1356" i="3" s="1"/>
  <c r="G87" i="9"/>
  <c r="N87" i="9" s="1"/>
  <c r="Q88" i="9"/>
  <c r="E1086" i="3"/>
  <c r="K979" i="3"/>
  <c r="K1445" i="3"/>
  <c r="K1435" i="3"/>
  <c r="K1437" i="3"/>
  <c r="K1443" i="3"/>
  <c r="K1442" i="3"/>
  <c r="K1444" i="3"/>
  <c r="K1440" i="3"/>
  <c r="K112" i="3"/>
  <c r="F40" i="5"/>
  <c r="K1438" i="3"/>
  <c r="F123" i="5"/>
  <c r="P79" i="9"/>
  <c r="F79" i="9" s="1"/>
  <c r="E132" i="5"/>
  <c r="I55" i="9"/>
  <c r="I45" i="9"/>
  <c r="K660" i="3"/>
  <c r="L1259" i="3"/>
  <c r="C1141" i="3"/>
  <c r="K1272" i="3"/>
  <c r="H1259" i="3"/>
  <c r="H204" i="5" s="1"/>
  <c r="F174" i="5"/>
  <c r="Q104" i="9"/>
  <c r="G104" i="9" s="1"/>
  <c r="N104" i="9" s="1"/>
  <c r="I183" i="5"/>
  <c r="I593" i="3"/>
  <c r="H42" i="5"/>
  <c r="H33" i="1"/>
  <c r="H46" i="5"/>
  <c r="H37" i="1"/>
  <c r="G176" i="5"/>
  <c r="G86" i="1"/>
  <c r="G179" i="5"/>
  <c r="G83" i="1"/>
  <c r="K23" i="3"/>
  <c r="F22" i="3"/>
  <c r="H66" i="1"/>
  <c r="F28" i="3"/>
  <c r="F23" i="5" s="1"/>
  <c r="K29" i="3"/>
  <c r="F36" i="5"/>
  <c r="K96" i="3"/>
  <c r="F94" i="3"/>
  <c r="F38" i="5" s="1"/>
  <c r="Q26" i="9"/>
  <c r="G26" i="9" s="1"/>
  <c r="K109" i="3"/>
  <c r="F108" i="3"/>
  <c r="Q39" i="9"/>
  <c r="G39" i="9" s="1"/>
  <c r="N39" i="9" s="1"/>
  <c r="K116" i="3"/>
  <c r="Q35" i="9"/>
  <c r="G35" i="9" s="1"/>
  <c r="K121" i="3"/>
  <c r="F120" i="3"/>
  <c r="K126" i="3"/>
  <c r="Q25" i="9"/>
  <c r="F124" i="3"/>
  <c r="F42" i="5" s="1"/>
  <c r="R154" i="4"/>
  <c r="R157" i="4"/>
  <c r="R151" i="4"/>
  <c r="R150" i="4"/>
  <c r="R158" i="4"/>
  <c r="R156" i="4"/>
  <c r="F180" i="3"/>
  <c r="F313" i="3"/>
  <c r="F436" i="3"/>
  <c r="F15" i="1"/>
  <c r="F351" i="3"/>
  <c r="F788" i="3"/>
  <c r="F1270" i="3"/>
  <c r="F452" i="3"/>
  <c r="F961" i="3"/>
  <c r="Q2" i="9"/>
  <c r="F615" i="3"/>
  <c r="F1134" i="3"/>
  <c r="K45" i="3"/>
  <c r="F39" i="3"/>
  <c r="K39" i="3" s="1"/>
  <c r="P113" i="9"/>
  <c r="F111" i="9"/>
  <c r="F113" i="9" s="1"/>
  <c r="Q4" i="9"/>
  <c r="E354" i="3"/>
  <c r="E791" i="3"/>
  <c r="E183" i="3"/>
  <c r="E455" i="3"/>
  <c r="H131" i="5"/>
  <c r="H57" i="1"/>
  <c r="K163" i="3"/>
  <c r="F159" i="3"/>
  <c r="K361" i="3"/>
  <c r="F357" i="3"/>
  <c r="F112" i="5" s="1"/>
  <c r="K374" i="3"/>
  <c r="F371" i="3"/>
  <c r="K371" i="3" s="1"/>
  <c r="F1143" i="3"/>
  <c r="K1143" i="3" s="1"/>
  <c r="K916" i="3"/>
  <c r="F677" i="3"/>
  <c r="K677" i="3" s="1"/>
  <c r="F876" i="3"/>
  <c r="K876" i="3" s="1"/>
  <c r="F1152" i="3"/>
  <c r="K1152" i="3" s="1"/>
  <c r="K843" i="3"/>
  <c r="K923" i="3"/>
  <c r="B54" i="5"/>
  <c r="B189" i="5"/>
  <c r="K34" i="5"/>
  <c r="G31" i="1"/>
  <c r="B102" i="5"/>
  <c r="G172" i="5"/>
  <c r="J425" i="3"/>
  <c r="J132" i="5" s="1"/>
  <c r="J131" i="5"/>
  <c r="P146" i="4"/>
  <c r="K419" i="3"/>
  <c r="F128" i="5"/>
  <c r="K128" i="5" s="1"/>
  <c r="K424" i="3"/>
  <c r="F422" i="3"/>
  <c r="F425" i="3" s="1"/>
  <c r="K498" i="3"/>
  <c r="F171" i="5"/>
  <c r="K533" i="3"/>
  <c r="F532" i="3"/>
  <c r="K541" i="3"/>
  <c r="F540" i="3"/>
  <c r="Q113" i="9"/>
  <c r="G112" i="9"/>
  <c r="K547" i="3"/>
  <c r="Q121" i="9"/>
  <c r="G121" i="9" s="1"/>
  <c r="K734" i="3"/>
  <c r="K1017" i="3"/>
  <c r="F1016" i="3"/>
  <c r="K1016" i="3" s="1"/>
  <c r="G75" i="1"/>
  <c r="E60" i="1"/>
  <c r="E123" i="5"/>
  <c r="P103" i="9"/>
  <c r="F103" i="9" s="1"/>
  <c r="E173" i="5"/>
  <c r="F194" i="5"/>
  <c r="F141" i="5"/>
  <c r="F157" i="5"/>
  <c r="G36" i="5"/>
  <c r="G30" i="1"/>
  <c r="H113" i="5"/>
  <c r="H415" i="3"/>
  <c r="H124" i="5" s="1"/>
  <c r="H117" i="5"/>
  <c r="H56" i="1"/>
  <c r="H167" i="5"/>
  <c r="H78" i="1"/>
  <c r="H75" i="1" s="1"/>
  <c r="K140" i="3"/>
  <c r="F138" i="3"/>
  <c r="K145" i="3"/>
  <c r="Q42" i="9"/>
  <c r="G42" i="9" s="1"/>
  <c r="K154" i="3"/>
  <c r="F150" i="3"/>
  <c r="F47" i="5" s="1"/>
  <c r="K47" i="5" s="1"/>
  <c r="F887" i="3"/>
  <c r="K887" i="3" s="1"/>
  <c r="K888" i="3"/>
  <c r="K924" i="3"/>
  <c r="F904" i="3"/>
  <c r="K904" i="3" s="1"/>
  <c r="K714" i="3"/>
  <c r="K918" i="3"/>
  <c r="B152" i="5"/>
  <c r="F582" i="3"/>
  <c r="K582" i="3" s="1"/>
  <c r="G168" i="3"/>
  <c r="G49" i="5" s="1"/>
  <c r="E415" i="3"/>
  <c r="E124" i="5" s="1"/>
  <c r="F27" i="9"/>
  <c r="K1049" i="3"/>
  <c r="K1072" i="3"/>
  <c r="K464" i="3"/>
  <c r="E740" i="3"/>
  <c r="K1241" i="3"/>
  <c r="F988" i="3"/>
  <c r="K988" i="3" s="1"/>
  <c r="K919" i="3"/>
  <c r="K58" i="3"/>
  <c r="G23" i="1"/>
  <c r="F23" i="1" s="1"/>
  <c r="E112" i="5"/>
  <c r="E26" i="1"/>
  <c r="K52" i="3"/>
  <c r="G66" i="1"/>
  <c r="J593" i="3"/>
  <c r="J185" i="5" s="1"/>
  <c r="Q129" i="9"/>
  <c r="G129" i="9" s="1"/>
  <c r="Q91" i="9"/>
  <c r="G91" i="9" s="1"/>
  <c r="N91" i="9" s="1"/>
  <c r="I177" i="5"/>
  <c r="I415" i="3"/>
  <c r="I124" i="5" s="1"/>
  <c r="N108" i="9"/>
  <c r="Q90" i="9"/>
  <c r="Q115" i="9"/>
  <c r="Q117" i="9" s="1"/>
  <c r="E85" i="1"/>
  <c r="J83" i="1"/>
  <c r="F474" i="3"/>
  <c r="F379" i="3"/>
  <c r="E167" i="5"/>
  <c r="E78" i="1"/>
  <c r="K69" i="3"/>
  <c r="F65" i="3"/>
  <c r="Q16" i="9"/>
  <c r="G16" i="9" s="1"/>
  <c r="F75" i="3"/>
  <c r="F35" i="5" s="1"/>
  <c r="K78" i="3"/>
  <c r="Q19" i="9"/>
  <c r="G19" i="9" s="1"/>
  <c r="K137" i="3"/>
  <c r="F44" i="5"/>
  <c r="K44" i="5" s="1"/>
  <c r="F1233" i="3"/>
  <c r="K1233" i="3" s="1"/>
  <c r="Q146" i="4"/>
  <c r="E593" i="3"/>
  <c r="M39" i="4"/>
  <c r="M109" i="4"/>
  <c r="N128" i="9"/>
  <c r="L22" i="9"/>
  <c r="N26" i="9"/>
  <c r="K477" i="3"/>
  <c r="K120" i="5"/>
  <c r="K384" i="3"/>
  <c r="L146" i="4"/>
  <c r="M120" i="4"/>
  <c r="R159" i="4"/>
  <c r="J1432" i="3"/>
  <c r="F1406" i="3"/>
  <c r="K1406" i="3" s="1"/>
  <c r="F1418" i="3"/>
  <c r="K1418" i="3" s="1"/>
  <c r="N41" i="9"/>
  <c r="N20" i="9"/>
  <c r="J55" i="1"/>
  <c r="M48" i="4"/>
  <c r="M146" i="4" s="1"/>
  <c r="M83" i="4"/>
  <c r="M102" i="4"/>
  <c r="B1127" i="3"/>
  <c r="F117" i="5"/>
  <c r="K117" i="5" s="1"/>
  <c r="K392" i="3"/>
  <c r="L4" i="9"/>
  <c r="S6" i="9"/>
  <c r="Q109" i="9"/>
  <c r="B157" i="5"/>
  <c r="K587" i="3"/>
  <c r="I25" i="1"/>
  <c r="R188" i="4"/>
  <c r="K27" i="5"/>
  <c r="Q43" i="9"/>
  <c r="G43" i="9" s="1"/>
  <c r="F113" i="5"/>
  <c r="K113" i="5" s="1"/>
  <c r="F115" i="5"/>
  <c r="K115" i="5" s="1"/>
  <c r="J56" i="1"/>
  <c r="F169" i="5"/>
  <c r="N97" i="9"/>
  <c r="N18" i="9"/>
  <c r="N121" i="9"/>
  <c r="I113" i="9"/>
  <c r="E177" i="5"/>
  <c r="E174" i="5"/>
  <c r="F59" i="5"/>
  <c r="E23" i="1"/>
  <c r="F192" i="5"/>
  <c r="K130" i="5"/>
  <c r="K178" i="5"/>
  <c r="K32" i="5"/>
  <c r="I425" i="3"/>
  <c r="I132" i="5" s="1"/>
  <c r="I55" i="1"/>
  <c r="H35" i="5"/>
  <c r="B195" i="5"/>
  <c r="H55" i="1"/>
  <c r="H54" i="1" s="1"/>
  <c r="B142" i="5"/>
  <c r="I131" i="5"/>
  <c r="E191" i="5"/>
  <c r="J45" i="5"/>
  <c r="I69" i="1"/>
  <c r="G46" i="5"/>
  <c r="J69" i="1"/>
  <c r="J66" i="1" s="1"/>
  <c r="I74" i="1"/>
  <c r="J74" i="1"/>
  <c r="E154" i="5"/>
  <c r="I78" i="1"/>
  <c r="I75" i="1" s="1"/>
  <c r="M64" i="1"/>
  <c r="M63" i="1" s="1"/>
  <c r="K64" i="1"/>
  <c r="K63" i="1" s="1"/>
  <c r="F461" i="3"/>
  <c r="F722" i="3"/>
  <c r="K722" i="3" s="1"/>
  <c r="F696" i="3"/>
  <c r="K696" i="3" s="1"/>
  <c r="F670" i="3"/>
  <c r="K670" i="3" s="1"/>
  <c r="K1103" i="3"/>
  <c r="F1161" i="3"/>
  <c r="K1161" i="3" s="1"/>
  <c r="E1259" i="3"/>
  <c r="E204" i="5" s="1"/>
  <c r="L64" i="1"/>
  <c r="L63" i="1" s="1"/>
  <c r="K405" i="3"/>
  <c r="F1183" i="3"/>
  <c r="K1183" i="3" s="1"/>
  <c r="F1316" i="3"/>
  <c r="K1316" i="3" s="1"/>
  <c r="F208" i="5"/>
  <c r="E205" i="5"/>
  <c r="I208" i="5"/>
  <c r="J202" i="5"/>
  <c r="H201" i="5"/>
  <c r="E203" i="5"/>
  <c r="E202" i="5"/>
  <c r="I203" i="5"/>
  <c r="G208" i="5"/>
  <c r="I206" i="5"/>
  <c r="J205" i="5"/>
  <c r="H203" i="5"/>
  <c r="G203" i="5"/>
  <c r="E208" i="5"/>
  <c r="I205" i="5"/>
  <c r="J203" i="5"/>
  <c r="H202" i="5"/>
  <c r="G202" i="5"/>
  <c r="G201" i="5"/>
  <c r="F207" i="5"/>
  <c r="E207" i="5"/>
  <c r="E206" i="5"/>
  <c r="J207" i="5"/>
  <c r="H206" i="5"/>
  <c r="G205" i="5"/>
  <c r="F205" i="5"/>
  <c r="I207" i="5"/>
  <c r="J206" i="5"/>
  <c r="H205" i="5"/>
  <c r="G204" i="5"/>
  <c r="I201" i="5"/>
  <c r="J204" i="5"/>
  <c r="I202" i="5"/>
  <c r="H208" i="5"/>
  <c r="G207" i="5"/>
  <c r="F202" i="5"/>
  <c r="F203" i="5"/>
  <c r="J208" i="5"/>
  <c r="H207" i="5"/>
  <c r="G206" i="5"/>
  <c r="F206" i="5"/>
  <c r="E201" i="5"/>
  <c r="G84" i="1"/>
  <c r="G64" i="1" s="1"/>
  <c r="F96" i="9"/>
  <c r="F98" i="9" s="1"/>
  <c r="L94" i="9"/>
  <c r="J109" i="9"/>
  <c r="J119" i="9" s="1"/>
  <c r="N112" i="9"/>
  <c r="N116" i="9"/>
  <c r="L109" i="9"/>
  <c r="F117" i="9"/>
  <c r="K46" i="5"/>
  <c r="K23" i="5"/>
  <c r="F70" i="1"/>
  <c r="F80" i="1"/>
  <c r="F71" i="1"/>
  <c r="F28" i="1"/>
  <c r="C622" i="3"/>
  <c r="I22" i="9"/>
  <c r="I47" i="9" s="1"/>
  <c r="K24" i="5"/>
  <c r="K29" i="5"/>
  <c r="K38" i="5"/>
  <c r="F122" i="9"/>
  <c r="F125" i="9" s="1"/>
  <c r="P125" i="9"/>
  <c r="F43" i="9"/>
  <c r="F45" i="9" s="1"/>
  <c r="F47" i="9" s="1"/>
  <c r="P45" i="9"/>
  <c r="F104" i="9"/>
  <c r="F105" i="9" s="1"/>
  <c r="P105" i="9"/>
  <c r="P119" i="9" s="1"/>
  <c r="F36" i="1"/>
  <c r="F1307" i="3"/>
  <c r="F1443" i="3"/>
  <c r="L69" i="9"/>
  <c r="G111" i="9"/>
  <c r="K467" i="3"/>
  <c r="K28" i="3"/>
  <c r="F28" i="5"/>
  <c r="K28" i="5" s="1"/>
  <c r="F173" i="5"/>
  <c r="K173" i="5" s="1"/>
  <c r="G54" i="1"/>
  <c r="E54" i="1"/>
  <c r="K112" i="5"/>
  <c r="P22" i="9"/>
  <c r="K42" i="5"/>
  <c r="K180" i="5"/>
  <c r="N43" i="9"/>
  <c r="N127" i="9"/>
  <c r="N107" i="9"/>
  <c r="N109" i="9" s="1"/>
  <c r="P100" i="9"/>
  <c r="N93" i="9"/>
  <c r="N42" i="9"/>
  <c r="N19" i="9"/>
  <c r="L45" i="9"/>
  <c r="N16" i="9"/>
  <c r="J80" i="9"/>
  <c r="F88" i="9"/>
  <c r="L88" i="9"/>
  <c r="I88" i="9"/>
  <c r="L98" i="9"/>
  <c r="I98" i="9"/>
  <c r="J94" i="9"/>
  <c r="J98" i="9"/>
  <c r="J105" i="9"/>
  <c r="I130" i="9"/>
  <c r="I117" i="9"/>
  <c r="I119" i="9" s="1"/>
  <c r="I125" i="9"/>
  <c r="J45" i="9"/>
  <c r="K174" i="5"/>
  <c r="K172" i="5"/>
  <c r="E33" i="1"/>
  <c r="J57" i="1"/>
  <c r="F57" i="1" s="1"/>
  <c r="E86" i="1"/>
  <c r="E84" i="1" s="1"/>
  <c r="E39" i="5"/>
  <c r="E75" i="1"/>
  <c r="N37" i="9"/>
  <c r="E1310" i="3"/>
  <c r="E20" i="3"/>
  <c r="F31" i="1"/>
  <c r="J125" i="9"/>
  <c r="L125" i="9"/>
  <c r="F37" i="1"/>
  <c r="F60" i="1"/>
  <c r="K169" i="5"/>
  <c r="K33" i="5"/>
  <c r="K127" i="5"/>
  <c r="K171" i="5"/>
  <c r="J75" i="1"/>
  <c r="I1259" i="3"/>
  <c r="I204" i="5" s="1"/>
  <c r="G36" i="9"/>
  <c r="K672" i="3"/>
  <c r="F627" i="3"/>
  <c r="K627" i="3" s="1"/>
  <c r="F624" i="3"/>
  <c r="F797" i="3"/>
  <c r="F1077" i="3"/>
  <c r="K1077" i="3" s="1"/>
  <c r="F1056" i="3"/>
  <c r="K1056" i="3" s="1"/>
  <c r="K1162" i="3"/>
  <c r="F1319" i="3"/>
  <c r="F1352" i="3"/>
  <c r="K1352" i="3" s="1"/>
  <c r="F1362" i="3"/>
  <c r="K1362" i="3" s="1"/>
  <c r="F1378" i="3"/>
  <c r="K1378" i="3" s="1"/>
  <c r="K1334" i="3"/>
  <c r="K1432" i="3"/>
  <c r="K1313" i="3"/>
  <c r="K1310" i="3"/>
  <c r="K1307" i="3"/>
  <c r="K1300" i="3"/>
  <c r="K1315" i="3"/>
  <c r="K1305" i="3"/>
  <c r="K1308" i="3"/>
  <c r="K1302" i="3"/>
  <c r="K1298" i="3"/>
  <c r="K1314" i="3"/>
  <c r="K1312" i="3"/>
  <c r="K1309" i="3"/>
  <c r="K1304" i="3"/>
  <c r="K1299" i="3"/>
  <c r="K1306" i="3"/>
  <c r="K1311" i="3"/>
  <c r="K1303" i="3"/>
  <c r="K1301" i="3"/>
  <c r="F1259" i="3"/>
  <c r="K917" i="3"/>
  <c r="F833" i="3"/>
  <c r="K833" i="3" s="1"/>
  <c r="G913" i="3"/>
  <c r="G200" i="5" s="1"/>
  <c r="E913" i="3"/>
  <c r="E200" i="5" s="1"/>
  <c r="I66" i="9"/>
  <c r="I913" i="3"/>
  <c r="I200" i="5" s="1"/>
  <c r="J740" i="3"/>
  <c r="J200" i="5" s="1"/>
  <c r="H740" i="3"/>
  <c r="H200" i="5" s="1"/>
  <c r="L70" i="9"/>
  <c r="J55" i="9"/>
  <c r="J74" i="9"/>
  <c r="H64" i="1"/>
  <c r="F93" i="1"/>
  <c r="Q123" i="9"/>
  <c r="G123" i="9" s="1"/>
  <c r="N123" i="9" s="1"/>
  <c r="F183" i="5"/>
  <c r="K183" i="5" s="1"/>
  <c r="I66" i="1"/>
  <c r="F90" i="1"/>
  <c r="F562" i="3"/>
  <c r="F593" i="3" s="1"/>
  <c r="H593" i="3"/>
  <c r="L130" i="9"/>
  <c r="Q130" i="9"/>
  <c r="J87" i="1"/>
  <c r="F87" i="1" s="1"/>
  <c r="G442" i="3"/>
  <c r="I84" i="1"/>
  <c r="F86" i="1"/>
  <c r="J123" i="5"/>
  <c r="J54" i="1"/>
  <c r="F121" i="5"/>
  <c r="K121" i="5" s="1"/>
  <c r="P78" i="9"/>
  <c r="K116" i="5"/>
  <c r="F56" i="1"/>
  <c r="I54" i="1"/>
  <c r="F415" i="3"/>
  <c r="F33" i="1"/>
  <c r="K124" i="3"/>
  <c r="J47" i="9"/>
  <c r="L27" i="9"/>
  <c r="N36" i="9"/>
  <c r="N35" i="9"/>
  <c r="K40" i="5"/>
  <c r="E25" i="1"/>
  <c r="E22" i="1" s="1"/>
  <c r="J32" i="1"/>
  <c r="F32" i="1" s="1"/>
  <c r="F168" i="3"/>
  <c r="F49" i="5" s="1"/>
  <c r="N21" i="9"/>
  <c r="K36" i="5"/>
  <c r="F30" i="1"/>
  <c r="H25" i="1"/>
  <c r="H22" i="1" s="1"/>
  <c r="I22" i="1"/>
  <c r="K35" i="5"/>
  <c r="J35" i="5"/>
  <c r="F29" i="1"/>
  <c r="N17" i="9"/>
  <c r="F26" i="1"/>
  <c r="J70" i="9"/>
  <c r="J130" i="9"/>
  <c r="J66" i="9"/>
  <c r="P9" i="9"/>
  <c r="F101" i="5"/>
  <c r="E964" i="3"/>
  <c r="L66" i="9"/>
  <c r="L62" i="9"/>
  <c r="J62" i="9"/>
  <c r="B101" i="5"/>
  <c r="I62" i="9"/>
  <c r="L55" i="9"/>
  <c r="N86" i="9"/>
  <c r="N88" i="9" s="1"/>
  <c r="G88" i="9"/>
  <c r="L119" i="9"/>
  <c r="N129" i="9"/>
  <c r="N130" i="9" s="1"/>
  <c r="G130" i="9"/>
  <c r="N92" i="9"/>
  <c r="F78" i="1"/>
  <c r="G25" i="1"/>
  <c r="G22" i="1" s="1"/>
  <c r="F69" i="1"/>
  <c r="F66" i="1" s="1"/>
  <c r="B141" i="5"/>
  <c r="B59" i="5"/>
  <c r="G115" i="9"/>
  <c r="B138" i="5"/>
  <c r="B154" i="5"/>
  <c r="F138" i="5"/>
  <c r="N9" i="9"/>
  <c r="G9" i="9"/>
  <c r="B155" i="5"/>
  <c r="B60" i="5"/>
  <c r="B158" i="5"/>
  <c r="C795" i="3"/>
  <c r="B1300" i="3"/>
  <c r="B1441" i="3"/>
  <c r="B1268" i="3"/>
  <c r="K520" i="3" l="1"/>
  <c r="Q122" i="9"/>
  <c r="G122" i="9" s="1"/>
  <c r="N122" i="9" s="1"/>
  <c r="N125" i="9" s="1"/>
  <c r="F176" i="5"/>
  <c r="K176" i="5" s="1"/>
  <c r="P47" i="9"/>
  <c r="L47" i="9"/>
  <c r="F75" i="1"/>
  <c r="F84" i="1"/>
  <c r="K150" i="3"/>
  <c r="F25" i="5"/>
  <c r="K25" i="5" s="1"/>
  <c r="K33" i="3"/>
  <c r="F119" i="9"/>
  <c r="K167" i="5"/>
  <c r="K794" i="3"/>
  <c r="K1269" i="3"/>
  <c r="K1264" i="3"/>
  <c r="K1265" i="3"/>
  <c r="Q103" i="9"/>
  <c r="K508" i="3"/>
  <c r="J25" i="1"/>
  <c r="J22" i="1" s="1"/>
  <c r="J442" i="3"/>
  <c r="K1271" i="3"/>
  <c r="K1267" i="3"/>
  <c r="K527" i="3"/>
  <c r="F177" i="5"/>
  <c r="K177" i="5" s="1"/>
  <c r="K398" i="3"/>
  <c r="F119" i="5"/>
  <c r="K119" i="5" s="1"/>
  <c r="J209" i="5"/>
  <c r="E209" i="5"/>
  <c r="F100" i="9"/>
  <c r="K1266" i="3"/>
  <c r="K1262" i="3"/>
  <c r="K751" i="3"/>
  <c r="K749" i="3"/>
  <c r="K748" i="3"/>
  <c r="K744" i="3"/>
  <c r="K743" i="3"/>
  <c r="K745" i="3"/>
  <c r="K750" i="3"/>
  <c r="K747" i="3"/>
  <c r="K752" i="3"/>
  <c r="K753" i="3"/>
  <c r="K746" i="3"/>
  <c r="K457" i="3"/>
  <c r="F164" i="5"/>
  <c r="K164" i="5" s="1"/>
  <c r="F740" i="3"/>
  <c r="K1263" i="3"/>
  <c r="K1270" i="3"/>
  <c r="B136" i="5"/>
  <c r="B99" i="5"/>
  <c r="F26" i="5"/>
  <c r="K26" i="5" s="1"/>
  <c r="K47" i="3"/>
  <c r="K493" i="3"/>
  <c r="F170" i="5"/>
  <c r="K170" i="5" s="1"/>
  <c r="K793" i="3"/>
  <c r="I209" i="5"/>
  <c r="F1086" i="3"/>
  <c r="F31" i="5"/>
  <c r="K31" i="5" s="1"/>
  <c r="K65" i="3"/>
  <c r="F114" i="5"/>
  <c r="K114" i="5" s="1"/>
  <c r="K379" i="3"/>
  <c r="F132" i="5"/>
  <c r="Q79" i="9"/>
  <c r="G79" i="9" s="1"/>
  <c r="N79" i="9" s="1"/>
  <c r="Q34" i="9"/>
  <c r="G34" i="9" s="1"/>
  <c r="N34" i="9" s="1"/>
  <c r="F41" i="5"/>
  <c r="K41" i="5" s="1"/>
  <c r="K120" i="3"/>
  <c r="K357" i="3"/>
  <c r="G209" i="5"/>
  <c r="K789" i="3"/>
  <c r="H209" i="5"/>
  <c r="K780" i="3"/>
  <c r="K94" i="3"/>
  <c r="R189" i="4"/>
  <c r="R187" i="4"/>
  <c r="R191" i="4"/>
  <c r="K474" i="3"/>
  <c r="F168" i="5"/>
  <c r="K168" i="5" s="1"/>
  <c r="G90" i="9"/>
  <c r="Q94" i="9"/>
  <c r="Q96" i="9"/>
  <c r="F179" i="5"/>
  <c r="K179" i="5" s="1"/>
  <c r="K422" i="3"/>
  <c r="F131" i="5"/>
  <c r="K131" i="5" s="1"/>
  <c r="F39" i="5"/>
  <c r="K108" i="3"/>
  <c r="F83" i="1"/>
  <c r="I442" i="3"/>
  <c r="I185" i="5"/>
  <c r="K1086" i="3"/>
  <c r="K956" i="3"/>
  <c r="K963" i="3"/>
  <c r="K960" i="3"/>
  <c r="K954" i="3"/>
  <c r="K967" i="3"/>
  <c r="K953" i="3"/>
  <c r="K966" i="3"/>
  <c r="K952" i="3"/>
  <c r="K957" i="3"/>
  <c r="K959" i="3"/>
  <c r="K965" i="3"/>
  <c r="K961" i="3"/>
  <c r="K955" i="3"/>
  <c r="K964" i="3"/>
  <c r="K968" i="3"/>
  <c r="K969" i="3"/>
  <c r="K962" i="3"/>
  <c r="K958" i="3"/>
  <c r="F74" i="1"/>
  <c r="R185" i="4"/>
  <c r="Q13" i="9"/>
  <c r="K617" i="3"/>
  <c r="K615" i="3"/>
  <c r="K612" i="3"/>
  <c r="K618" i="3"/>
  <c r="K620" i="3"/>
  <c r="K623" i="3"/>
  <c r="K609" i="3"/>
  <c r="K606" i="3"/>
  <c r="K610" i="3"/>
  <c r="K621" i="3"/>
  <c r="K608" i="3"/>
  <c r="K616" i="3"/>
  <c r="K611" i="3"/>
  <c r="K614" i="3"/>
  <c r="K622" i="3"/>
  <c r="K613" i="3"/>
  <c r="K740" i="3"/>
  <c r="K607" i="3"/>
  <c r="K619" i="3"/>
  <c r="K532" i="3"/>
  <c r="K138" i="3"/>
  <c r="F45" i="5"/>
  <c r="K45" i="5" s="1"/>
  <c r="Q44" i="9"/>
  <c r="K159" i="3"/>
  <c r="F48" i="5"/>
  <c r="K48" i="5" s="1"/>
  <c r="G25" i="9"/>
  <c r="Q27" i="9"/>
  <c r="Q14" i="9"/>
  <c r="G14" i="9" s="1"/>
  <c r="N14" i="9" s="1"/>
  <c r="K123" i="5"/>
  <c r="K39" i="5"/>
  <c r="K782" i="3"/>
  <c r="R190" i="4"/>
  <c r="E442" i="3"/>
  <c r="E185" i="5"/>
  <c r="K540" i="3"/>
  <c r="F181" i="5"/>
  <c r="K181" i="5" s="1"/>
  <c r="F22" i="5"/>
  <c r="K22" i="5" s="1"/>
  <c r="K22" i="3"/>
  <c r="I9" i="9"/>
  <c r="F9" i="9"/>
  <c r="I64" i="1"/>
  <c r="K788" i="3"/>
  <c r="K786" i="3"/>
  <c r="K796" i="3"/>
  <c r="K795" i="3"/>
  <c r="K791" i="3"/>
  <c r="F1432" i="3"/>
  <c r="F55" i="1"/>
  <c r="F54" i="1" s="1"/>
  <c r="K1099" i="3"/>
  <c r="K1094" i="3"/>
  <c r="K1098" i="3"/>
  <c r="K1091" i="3"/>
  <c r="K1093" i="3"/>
  <c r="K1090" i="3"/>
  <c r="K1095" i="3"/>
  <c r="K1096" i="3"/>
  <c r="K1092" i="3"/>
  <c r="K1097" i="3"/>
  <c r="K1089" i="3"/>
  <c r="F165" i="5"/>
  <c r="K165" i="5" s="1"/>
  <c r="K461" i="3"/>
  <c r="E64" i="1"/>
  <c r="F83" i="9"/>
  <c r="J100" i="9"/>
  <c r="J83" i="9" s="1"/>
  <c r="J64" i="1"/>
  <c r="F200" i="5"/>
  <c r="K787" i="3"/>
  <c r="K785" i="3"/>
  <c r="K779" i="3"/>
  <c r="K781" i="3"/>
  <c r="K784" i="3"/>
  <c r="K913" i="3"/>
  <c r="K914" i="3" s="1"/>
  <c r="K790" i="3"/>
  <c r="K783" i="3"/>
  <c r="F913" i="3"/>
  <c r="K792" i="3" s="1"/>
  <c r="K1319" i="3"/>
  <c r="L100" i="9"/>
  <c r="L83" i="9" s="1"/>
  <c r="N111" i="9"/>
  <c r="N113" i="9" s="1"/>
  <c r="G113" i="9"/>
  <c r="F201" i="5"/>
  <c r="I100" i="9"/>
  <c r="I83" i="9" s="1"/>
  <c r="P83" i="9"/>
  <c r="K1433" i="3"/>
  <c r="K1434" i="3"/>
  <c r="K1468" i="3"/>
  <c r="K1128" i="3"/>
  <c r="K1129" i="3"/>
  <c r="K1259" i="3"/>
  <c r="K1132" i="3"/>
  <c r="K1127" i="3"/>
  <c r="K1126" i="3"/>
  <c r="K1141" i="3"/>
  <c r="K1142" i="3"/>
  <c r="K1139" i="3"/>
  <c r="F204" i="5"/>
  <c r="K1138" i="3"/>
  <c r="K1135" i="3"/>
  <c r="K1125" i="3"/>
  <c r="K1140" i="3"/>
  <c r="K1137" i="3"/>
  <c r="K1136" i="3"/>
  <c r="K1130" i="3"/>
  <c r="K1133" i="3"/>
  <c r="K1134" i="3"/>
  <c r="K1131" i="3"/>
  <c r="I76" i="9"/>
  <c r="I82" i="9" s="1"/>
  <c r="G125" i="9"/>
  <c r="Q125" i="9"/>
  <c r="H442" i="3"/>
  <c r="H185" i="5"/>
  <c r="F182" i="5"/>
  <c r="K182" i="5" s="1"/>
  <c r="K562" i="3"/>
  <c r="F442" i="3"/>
  <c r="F185" i="5"/>
  <c r="F64" i="1"/>
  <c r="P80" i="9"/>
  <c r="F78" i="9"/>
  <c r="F80" i="9" s="1"/>
  <c r="F124" i="5"/>
  <c r="Q78" i="9"/>
  <c r="F25" i="1"/>
  <c r="F22" i="1" s="1"/>
  <c r="L76" i="9"/>
  <c r="L82" i="9" s="1"/>
  <c r="J76" i="9"/>
  <c r="J82" i="9" s="1"/>
  <c r="H245" i="3"/>
  <c r="E241" i="3"/>
  <c r="G245" i="3"/>
  <c r="F201" i="3"/>
  <c r="F264" i="3"/>
  <c r="I191" i="3"/>
  <c r="E245" i="3"/>
  <c r="J198" i="3"/>
  <c r="F212" i="3"/>
  <c r="E321" i="3"/>
  <c r="E259" i="3"/>
  <c r="E246" i="3"/>
  <c r="E240" i="3"/>
  <c r="E261" i="3"/>
  <c r="E242" i="3"/>
  <c r="E229" i="3"/>
  <c r="E220" i="3"/>
  <c r="E215" i="3"/>
  <c r="E211" i="3"/>
  <c r="E207" i="3"/>
  <c r="E200" i="3"/>
  <c r="E193" i="3"/>
  <c r="E188" i="3"/>
  <c r="I224" i="3"/>
  <c r="F331" i="3"/>
  <c r="F322" i="3"/>
  <c r="F277" i="3"/>
  <c r="F242" i="3"/>
  <c r="F213" i="3"/>
  <c r="F223" i="3"/>
  <c r="F294" i="3"/>
  <c r="F243" i="3"/>
  <c r="F194" i="3"/>
  <c r="I281" i="3"/>
  <c r="I254" i="3"/>
  <c r="I228" i="3"/>
  <c r="I206" i="3"/>
  <c r="E336" i="3"/>
  <c r="E318" i="3"/>
  <c r="E263" i="3"/>
  <c r="E278" i="3"/>
  <c r="J291" i="3"/>
  <c r="I193" i="3"/>
  <c r="I244" i="3"/>
  <c r="I296" i="3"/>
  <c r="I52" i="1" s="1"/>
  <c r="F191" i="3"/>
  <c r="F282" i="3"/>
  <c r="F202" i="3"/>
  <c r="E328" i="3"/>
  <c r="J280" i="3"/>
  <c r="J259" i="3"/>
  <c r="F289" i="3"/>
  <c r="J282" i="3"/>
  <c r="G192" i="3"/>
  <c r="G206" i="3"/>
  <c r="G214" i="3"/>
  <c r="G223" i="3"/>
  <c r="H296" i="3"/>
  <c r="H52" i="1" s="1"/>
  <c r="H295" i="3"/>
  <c r="G286" i="3"/>
  <c r="H280" i="3"/>
  <c r="H268" i="3"/>
  <c r="H259" i="3"/>
  <c r="H249" i="3"/>
  <c r="H234" i="3"/>
  <c r="H241" i="3"/>
  <c r="G198" i="3"/>
  <c r="I266" i="3"/>
  <c r="J263" i="3"/>
  <c r="J250" i="3"/>
  <c r="J242" i="3"/>
  <c r="J231" i="3"/>
  <c r="J227" i="3"/>
  <c r="J218" i="3"/>
  <c r="J213" i="3"/>
  <c r="J209" i="3"/>
  <c r="J205" i="3"/>
  <c r="J196" i="3"/>
  <c r="J191" i="3"/>
  <c r="F241" i="3"/>
  <c r="I241" i="3"/>
  <c r="J201" i="3"/>
  <c r="H198" i="3"/>
  <c r="I291" i="3"/>
  <c r="J296" i="3"/>
  <c r="J52" i="1" s="1"/>
  <c r="G241" i="3"/>
  <c r="H201" i="3"/>
  <c r="F198" i="3"/>
  <c r="I242" i="3"/>
  <c r="E264" i="3"/>
  <c r="E251" i="3"/>
  <c r="E243" i="3"/>
  <c r="E233" i="3"/>
  <c r="E249" i="3"/>
  <c r="E231" i="3"/>
  <c r="E227" i="3"/>
  <c r="E218" i="3"/>
  <c r="E213" i="3"/>
  <c r="E209" i="3"/>
  <c r="E205" i="3"/>
  <c r="E196" i="3"/>
  <c r="E191" i="3"/>
  <c r="I247" i="3"/>
  <c r="J187" i="3"/>
  <c r="F247" i="3"/>
  <c r="F292" i="3"/>
  <c r="Q69" i="9" s="1"/>
  <c r="G69" i="9" s="1"/>
  <c r="N69" i="9" s="1"/>
  <c r="F286" i="3"/>
  <c r="F254" i="3"/>
  <c r="F227" i="3"/>
  <c r="F205" i="3"/>
  <c r="F217" i="3"/>
  <c r="F266" i="3"/>
  <c r="F214" i="3"/>
  <c r="I294" i="3"/>
  <c r="I51" i="1" s="1"/>
  <c r="I292" i="3"/>
  <c r="I267" i="3"/>
  <c r="I243" i="3"/>
  <c r="I214" i="3"/>
  <c r="I192" i="3"/>
  <c r="E329" i="3"/>
  <c r="J292" i="3"/>
  <c r="E268" i="3"/>
  <c r="E282" i="3"/>
  <c r="E326" i="3"/>
  <c r="I215" i="3"/>
  <c r="I268" i="3"/>
  <c r="F230" i="3"/>
  <c r="F327" i="3"/>
  <c r="I274" i="3"/>
  <c r="I218" i="3"/>
  <c r="J289" i="3"/>
  <c r="J266" i="3"/>
  <c r="J251" i="3"/>
  <c r="I253" i="3"/>
  <c r="G187" i="3"/>
  <c r="G199" i="3"/>
  <c r="G210" i="3"/>
  <c r="G218" i="3"/>
  <c r="G228" i="3"/>
  <c r="H291" i="3"/>
  <c r="G283" i="3"/>
  <c r="G277" i="3"/>
  <c r="H263" i="3"/>
  <c r="H252" i="3"/>
  <c r="G244" i="3"/>
  <c r="J245" i="3"/>
  <c r="G201" i="3"/>
  <c r="G233" i="3"/>
  <c r="J286" i="3"/>
  <c r="J254" i="3"/>
  <c r="J244" i="3"/>
  <c r="J234" i="3"/>
  <c r="J229" i="3"/>
  <c r="J220" i="3"/>
  <c r="J215" i="3"/>
  <c r="J211" i="3"/>
  <c r="J207" i="3"/>
  <c r="J200" i="3"/>
  <c r="J193" i="3"/>
  <c r="J188" i="3"/>
  <c r="E187" i="3"/>
  <c r="F225" i="3"/>
  <c r="F333" i="3"/>
  <c r="F329" i="3"/>
  <c r="F283" i="3"/>
  <c r="F252" i="3"/>
  <c r="F220" i="3"/>
  <c r="F200" i="3"/>
  <c r="I217" i="3"/>
  <c r="F274" i="3"/>
  <c r="F219" i="3"/>
  <c r="F187" i="3"/>
  <c r="I273" i="3"/>
  <c r="I260" i="3"/>
  <c r="I230" i="3"/>
  <c r="I208" i="3"/>
  <c r="E338" i="3"/>
  <c r="E296" i="3"/>
  <c r="J267" i="3"/>
  <c r="J281" i="3"/>
  <c r="E319" i="3"/>
  <c r="I211" i="3"/>
  <c r="I263" i="3"/>
  <c r="F216" i="3"/>
  <c r="F278" i="3"/>
  <c r="E317" i="3"/>
  <c r="E254" i="3"/>
  <c r="J262" i="3"/>
  <c r="G209" i="3"/>
  <c r="G227" i="3"/>
  <c r="J224" i="3"/>
  <c r="F321" i="3"/>
  <c r="F273" i="3"/>
  <c r="F211" i="3"/>
  <c r="F332" i="3"/>
  <c r="F199" i="3"/>
  <c r="I216" i="3"/>
  <c r="E327" i="3"/>
  <c r="J277" i="3"/>
  <c r="I188" i="3"/>
  <c r="I289" i="3"/>
  <c r="I261" i="3"/>
  <c r="I280" i="3"/>
  <c r="G217" i="3"/>
  <c r="H286" i="3"/>
  <c r="H273" i="3"/>
  <c r="H260" i="3"/>
  <c r="G294" i="3"/>
  <c r="G51" i="1" s="1"/>
  <c r="G282" i="3"/>
  <c r="G268" i="3"/>
  <c r="G246" i="3"/>
  <c r="H191" i="3"/>
  <c r="H205" i="3"/>
  <c r="H211" i="3"/>
  <c r="H218" i="3"/>
  <c r="H228" i="3"/>
  <c r="G197" i="3"/>
  <c r="I285" i="3"/>
  <c r="E281" i="3"/>
  <c r="E252" i="3"/>
  <c r="G188" i="3"/>
  <c r="G211" i="3"/>
  <c r="G229" i="3"/>
  <c r="H267" i="3"/>
  <c r="G252" i="3"/>
  <c r="G291" i="3"/>
  <c r="G278" i="3"/>
  <c r="G260" i="3"/>
  <c r="G240" i="3"/>
  <c r="H208" i="3"/>
  <c r="H227" i="3"/>
  <c r="G262" i="3"/>
  <c r="H192" i="3"/>
  <c r="H219" i="3"/>
  <c r="F197" i="3"/>
  <c r="H301" i="3"/>
  <c r="E253" i="3"/>
  <c r="E234" i="3"/>
  <c r="E230" i="3"/>
  <c r="E221" i="3"/>
  <c r="E216" i="3"/>
  <c r="E212" i="3"/>
  <c r="E208" i="3"/>
  <c r="E202" i="3"/>
  <c r="E194" i="3"/>
  <c r="E190" i="3"/>
  <c r="J225" i="3"/>
  <c r="F335" i="3"/>
  <c r="F334" i="3"/>
  <c r="F281" i="3"/>
  <c r="F250" i="3"/>
  <c r="F218" i="3"/>
  <c r="I225" i="3"/>
  <c r="F320" i="3"/>
  <c r="F280" i="3"/>
  <c r="F228" i="3"/>
  <c r="F190" i="3"/>
  <c r="I277" i="3"/>
  <c r="I250" i="3"/>
  <c r="I219" i="3"/>
  <c r="I199" i="3"/>
  <c r="E332" i="3"/>
  <c r="E295" i="3"/>
  <c r="E266" i="3"/>
  <c r="E280" i="3"/>
  <c r="J285" i="3"/>
  <c r="E335" i="3"/>
  <c r="I229" i="3"/>
  <c r="I282" i="3"/>
  <c r="F259" i="3"/>
  <c r="F251" i="3"/>
  <c r="I249" i="3"/>
  <c r="E294" i="3"/>
  <c r="J274" i="3"/>
  <c r="J261" i="3"/>
  <c r="J249" i="3"/>
  <c r="I205" i="3"/>
  <c r="G190" i="3"/>
  <c r="G202" i="3"/>
  <c r="G212" i="3"/>
  <c r="G220" i="3"/>
  <c r="G230" i="3"/>
  <c r="H289" i="3"/>
  <c r="H282" i="3"/>
  <c r="H274" i="3"/>
  <c r="H266" i="3"/>
  <c r="G254" i="3"/>
  <c r="H246" i="3"/>
  <c r="G290" i="3"/>
  <c r="I201" i="3"/>
  <c r="E198" i="3"/>
  <c r="F263" i="3"/>
  <c r="J278" i="3"/>
  <c r="J252" i="3"/>
  <c r="J243" i="3"/>
  <c r="J233" i="3"/>
  <c r="J228" i="3"/>
  <c r="J219" i="3"/>
  <c r="J214" i="3"/>
  <c r="J210" i="3"/>
  <c r="J206" i="3"/>
  <c r="J199" i="3"/>
  <c r="J192" i="3"/>
  <c r="E247" i="3"/>
  <c r="F337" i="3"/>
  <c r="F338" i="3"/>
  <c r="F290" i="3"/>
  <c r="F262" i="3"/>
  <c r="F229" i="3"/>
  <c r="F207" i="3"/>
  <c r="F224" i="3"/>
  <c r="F296" i="3"/>
  <c r="Q61" i="9" s="1"/>
  <c r="G61" i="9" s="1"/>
  <c r="N61" i="9" s="1"/>
  <c r="F285" i="3"/>
  <c r="F233" i="3"/>
  <c r="F192" i="3"/>
  <c r="I279" i="3"/>
  <c r="I252" i="3"/>
  <c r="I221" i="3"/>
  <c r="I202" i="3"/>
  <c r="E334" i="3"/>
  <c r="J273" i="3"/>
  <c r="J279" i="3"/>
  <c r="E292" i="3"/>
  <c r="I200" i="3"/>
  <c r="I251" i="3"/>
  <c r="F196" i="3"/>
  <c r="F188" i="3"/>
  <c r="E285" i="3"/>
  <c r="E250" i="3"/>
  <c r="E333" i="3"/>
  <c r="G205" i="3"/>
  <c r="G221" i="3"/>
  <c r="H283" i="3"/>
  <c r="H264" i="3"/>
  <c r="H244" i="3"/>
  <c r="G289" i="3"/>
  <c r="G274" i="3"/>
  <c r="G263" i="3"/>
  <c r="G259" i="3"/>
  <c r="G242" i="3"/>
  <c r="H193" i="3"/>
  <c r="H209" i="3"/>
  <c r="H217" i="3"/>
  <c r="H225" i="3"/>
  <c r="I197" i="3"/>
  <c r="F221" i="3"/>
  <c r="E290" i="3"/>
  <c r="E260" i="3"/>
  <c r="F240" i="3"/>
  <c r="G193" i="3"/>
  <c r="G215" i="3"/>
  <c r="H292" i="3"/>
  <c r="H262" i="3"/>
  <c r="G296" i="3"/>
  <c r="G52" i="1" s="1"/>
  <c r="F52" i="1" s="1"/>
  <c r="G273" i="3"/>
  <c r="G253" i="3"/>
  <c r="H190" i="3"/>
  <c r="H212" i="3"/>
  <c r="H231" i="3"/>
  <c r="H199" i="3"/>
  <c r="H214" i="3"/>
  <c r="H229" i="3"/>
  <c r="J241" i="3"/>
  <c r="G301" i="3"/>
  <c r="I301" i="3"/>
  <c r="E223" i="3"/>
  <c r="F295" i="3"/>
  <c r="F234" i="3"/>
  <c r="E225" i="3"/>
  <c r="F249" i="3"/>
  <c r="I283" i="3"/>
  <c r="I246" i="3"/>
  <c r="I194" i="3"/>
  <c r="E289" i="3"/>
  <c r="K289" i="3" s="1"/>
  <c r="E286" i="3"/>
  <c r="I234" i="3"/>
  <c r="F246" i="3"/>
  <c r="E277" i="3"/>
  <c r="G196" i="3"/>
  <c r="G295" i="3"/>
  <c r="H281" i="3"/>
  <c r="H250" i="3"/>
  <c r="G279" i="3"/>
  <c r="G251" i="3"/>
  <c r="G234" i="3"/>
  <c r="H196" i="3"/>
  <c r="H207" i="3"/>
  <c r="H215" i="3"/>
  <c r="H223" i="3"/>
  <c r="F291" i="3"/>
  <c r="F268" i="3"/>
  <c r="E337" i="3"/>
  <c r="E267" i="3"/>
  <c r="I227" i="3"/>
  <c r="G200" i="3"/>
  <c r="G219" i="3"/>
  <c r="H290" i="3"/>
  <c r="H254" i="3"/>
  <c r="H243" i="3"/>
  <c r="G280" i="3"/>
  <c r="G267" i="3"/>
  <c r="G250" i="3"/>
  <c r="H194" i="3"/>
  <c r="H216" i="3"/>
  <c r="F260" i="3"/>
  <c r="H187" i="3"/>
  <c r="H210" i="3"/>
  <c r="H233" i="3"/>
  <c r="I245" i="3"/>
  <c r="E279" i="3"/>
  <c r="E244" i="3"/>
  <c r="E228" i="3"/>
  <c r="K228" i="3" s="1"/>
  <c r="E219" i="3"/>
  <c r="E214" i="3"/>
  <c r="K214" i="3" s="1"/>
  <c r="E210" i="3"/>
  <c r="E206" i="3"/>
  <c r="E199" i="3"/>
  <c r="K199" i="3" s="1"/>
  <c r="E192" i="3"/>
  <c r="K192" i="3" s="1"/>
  <c r="J247" i="3"/>
  <c r="I223" i="3"/>
  <c r="F326" i="3"/>
  <c r="F317" i="3"/>
  <c r="F267" i="3"/>
  <c r="F231" i="3"/>
  <c r="F209" i="3"/>
  <c r="E217" i="3"/>
  <c r="F253" i="3"/>
  <c r="F206" i="3"/>
  <c r="I286" i="3"/>
  <c r="I262" i="3"/>
  <c r="I233" i="3"/>
  <c r="I210" i="3"/>
  <c r="I187" i="3"/>
  <c r="E322" i="3"/>
  <c r="J290" i="3"/>
  <c r="E274" i="3"/>
  <c r="J295" i="3"/>
  <c r="I207" i="3"/>
  <c r="I259" i="3"/>
  <c r="F208" i="3"/>
  <c r="F336" i="3"/>
  <c r="I295" i="3"/>
  <c r="I196" i="3"/>
  <c r="J283" i="3"/>
  <c r="J253" i="3"/>
  <c r="F193" i="3"/>
  <c r="J268" i="3"/>
  <c r="G194" i="3"/>
  <c r="G208" i="3"/>
  <c r="G216" i="3"/>
  <c r="G225" i="3"/>
  <c r="H294" i="3"/>
  <c r="H51" i="1" s="1"/>
  <c r="G292" i="3"/>
  <c r="H285" i="3"/>
  <c r="H278" i="3"/>
  <c r="H261" i="3"/>
  <c r="H251" i="3"/>
  <c r="H242" i="3"/>
  <c r="F245" i="3"/>
  <c r="E201" i="3"/>
  <c r="K201" i="3" s="1"/>
  <c r="I198" i="3"/>
  <c r="I213" i="3"/>
  <c r="J260" i="3"/>
  <c r="J246" i="3"/>
  <c r="J240" i="3"/>
  <c r="J230" i="3"/>
  <c r="J221" i="3"/>
  <c r="J216" i="3"/>
  <c r="J212" i="3"/>
  <c r="J208" i="3"/>
  <c r="J202" i="3"/>
  <c r="J194" i="3"/>
  <c r="J190" i="3"/>
  <c r="E224" i="3"/>
  <c r="F328" i="3"/>
  <c r="F319" i="3"/>
  <c r="F279" i="3"/>
  <c r="F244" i="3"/>
  <c r="F215" i="3"/>
  <c r="J223" i="3"/>
  <c r="J217" i="3"/>
  <c r="F261" i="3"/>
  <c r="F210" i="3"/>
  <c r="I290" i="3"/>
  <c r="I264" i="3"/>
  <c r="I240" i="3"/>
  <c r="I212" i="3"/>
  <c r="I190" i="3"/>
  <c r="E320" i="3"/>
  <c r="J294" i="3"/>
  <c r="J51" i="1" s="1"/>
  <c r="E291" i="3"/>
  <c r="K291" i="3" s="1"/>
  <c r="J264" i="3"/>
  <c r="E283" i="3"/>
  <c r="E331" i="3"/>
  <c r="I220" i="3"/>
  <c r="I278" i="3"/>
  <c r="F318" i="3"/>
  <c r="I209" i="3"/>
  <c r="E262" i="3"/>
  <c r="K262" i="3" s="1"/>
  <c r="G191" i="3"/>
  <c r="G213" i="3"/>
  <c r="G231" i="3"/>
  <c r="H277" i="3"/>
  <c r="H253" i="3"/>
  <c r="H240" i="3"/>
  <c r="G281" i="3"/>
  <c r="G266" i="3"/>
  <c r="G261" i="3"/>
  <c r="G249" i="3"/>
  <c r="H188" i="3"/>
  <c r="H200" i="3"/>
  <c r="H213" i="3"/>
  <c r="H220" i="3"/>
  <c r="H230" i="3"/>
  <c r="H197" i="3"/>
  <c r="I231" i="3"/>
  <c r="E273" i="3"/>
  <c r="K273" i="3" s="1"/>
  <c r="G207" i="3"/>
  <c r="G224" i="3"/>
  <c r="H279" i="3"/>
  <c r="H247" i="3"/>
  <c r="G285" i="3"/>
  <c r="G264" i="3"/>
  <c r="G247" i="3"/>
  <c r="H202" i="3"/>
  <c r="H221" i="3"/>
  <c r="E197" i="3"/>
  <c r="G243" i="3"/>
  <c r="H206" i="3"/>
  <c r="H224" i="3"/>
  <c r="J197" i="3"/>
  <c r="E301" i="3"/>
  <c r="J301" i="3"/>
  <c r="F301" i="3"/>
  <c r="F189" i="3"/>
  <c r="F67" i="5" s="1"/>
  <c r="F276" i="3"/>
  <c r="F90" i="5" s="1"/>
  <c r="J189" i="3"/>
  <c r="I232" i="3"/>
  <c r="I73" i="5" s="1"/>
  <c r="E287" i="3"/>
  <c r="I265" i="3"/>
  <c r="F255" i="3"/>
  <c r="E186" i="3"/>
  <c r="I222" i="3"/>
  <c r="I71" i="5" s="1"/>
  <c r="J238" i="3"/>
  <c r="J77" i="5" s="1"/>
  <c r="J271" i="3"/>
  <c r="J87" i="5" s="1"/>
  <c r="J269" i="3"/>
  <c r="J85" i="5" s="1"/>
  <c r="E239" i="3"/>
  <c r="E284" i="3"/>
  <c r="F287" i="3"/>
  <c r="F270" i="3"/>
  <c r="F86" i="5" s="1"/>
  <c r="J239" i="3"/>
  <c r="J78" i="5" s="1"/>
  <c r="F237" i="3"/>
  <c r="F76" i="5" s="1"/>
  <c r="E255" i="3"/>
  <c r="E238" i="3"/>
  <c r="J222" i="3"/>
  <c r="J71" i="5" s="1"/>
  <c r="E235" i="3"/>
  <c r="J195" i="3"/>
  <c r="I204" i="3"/>
  <c r="F203" i="3"/>
  <c r="F69" i="5" s="1"/>
  <c r="I257" i="3"/>
  <c r="I82" i="5" s="1"/>
  <c r="I275" i="3"/>
  <c r="I235" i="3"/>
  <c r="E270" i="3"/>
  <c r="G203" i="3"/>
  <c r="G69" i="5" s="1"/>
  <c r="G222" i="3"/>
  <c r="G71" i="5" s="1"/>
  <c r="G226" i="3"/>
  <c r="H269" i="3"/>
  <c r="H85" i="5" s="1"/>
  <c r="H265" i="3"/>
  <c r="H248" i="3"/>
  <c r="G287" i="3"/>
  <c r="G92" i="5" s="1"/>
  <c r="G284" i="3"/>
  <c r="G91" i="5" s="1"/>
  <c r="G276" i="3"/>
  <c r="G90" i="5" s="1"/>
  <c r="G270" i="3"/>
  <c r="G86" i="5" s="1"/>
  <c r="G269" i="3"/>
  <c r="G85" i="5" s="1"/>
  <c r="G265" i="3"/>
  <c r="G239" i="3"/>
  <c r="G78" i="5" s="1"/>
  <c r="G236" i="3"/>
  <c r="G75" i="5" s="1"/>
  <c r="G235" i="3"/>
  <c r="H203" i="3"/>
  <c r="H69" i="5" s="1"/>
  <c r="H204" i="3"/>
  <c r="F297" i="3"/>
  <c r="F95" i="5" s="1"/>
  <c r="J226" i="3"/>
  <c r="J293" i="3"/>
  <c r="I288" i="3"/>
  <c r="I203" i="3"/>
  <c r="I69" i="5" s="1"/>
  <c r="J288" i="3"/>
  <c r="I237" i="3"/>
  <c r="I76" i="5" s="1"/>
  <c r="J270" i="3"/>
  <c r="J86" i="5" s="1"/>
  <c r="I226" i="3"/>
  <c r="F238" i="3"/>
  <c r="F77" i="5" s="1"/>
  <c r="J275" i="3"/>
  <c r="I239" i="3"/>
  <c r="I78" i="5" s="1"/>
  <c r="I297" i="3"/>
  <c r="I248" i="3"/>
  <c r="J255" i="3"/>
  <c r="F236" i="3"/>
  <c r="F75" i="5" s="1"/>
  <c r="I236" i="3"/>
  <c r="I75" i="5" s="1"/>
  <c r="I195" i="3"/>
  <c r="I258" i="3"/>
  <c r="I83" i="5" s="1"/>
  <c r="I293" i="3"/>
  <c r="F275" i="3"/>
  <c r="I284" i="3"/>
  <c r="I91" i="5" s="1"/>
  <c r="J256" i="3"/>
  <c r="E257" i="3"/>
  <c r="J186" i="3"/>
  <c r="E248" i="3"/>
  <c r="J232" i="3"/>
  <c r="J73" i="5" s="1"/>
  <c r="I271" i="3"/>
  <c r="I87" i="5" s="1"/>
  <c r="E203" i="3"/>
  <c r="F256" i="3"/>
  <c r="F81" i="5" s="1"/>
  <c r="E293" i="3"/>
  <c r="I272" i="3"/>
  <c r="I88" i="5" s="1"/>
  <c r="J248" i="3"/>
  <c r="F257" i="3"/>
  <c r="F82" i="5" s="1"/>
  <c r="J236" i="3"/>
  <c r="J75" i="5" s="1"/>
  <c r="E189" i="3"/>
  <c r="E272" i="3"/>
  <c r="I189" i="3"/>
  <c r="J203" i="3"/>
  <c r="J69" i="5" s="1"/>
  <c r="E265" i="3"/>
  <c r="E222" i="3"/>
  <c r="I287" i="3"/>
  <c r="I92" i="5" s="1"/>
  <c r="G186" i="3"/>
  <c r="H293" i="3"/>
  <c r="H258" i="3"/>
  <c r="H83" i="5" s="1"/>
  <c r="H257" i="3"/>
  <c r="H82" i="5" s="1"/>
  <c r="H255" i="3"/>
  <c r="H239" i="3"/>
  <c r="H78" i="5" s="1"/>
  <c r="H238" i="3"/>
  <c r="H77" i="5" s="1"/>
  <c r="H237" i="3"/>
  <c r="H76" i="5" s="1"/>
  <c r="H236" i="3"/>
  <c r="H75" i="5" s="1"/>
  <c r="H235" i="3"/>
  <c r="G255" i="3"/>
  <c r="H195" i="3"/>
  <c r="H222" i="3"/>
  <c r="H71" i="5" s="1"/>
  <c r="H232" i="3"/>
  <c r="H73" i="5" s="1"/>
  <c r="E288" i="3"/>
  <c r="J235" i="3"/>
  <c r="J204" i="3"/>
  <c r="I270" i="3"/>
  <c r="I86" i="5" s="1"/>
  <c r="E275" i="3"/>
  <c r="J272" i="3"/>
  <c r="J88" i="5" s="1"/>
  <c r="E204" i="3"/>
  <c r="J287" i="3"/>
  <c r="J92" i="5" s="1"/>
  <c r="J258" i="3"/>
  <c r="J83" i="5" s="1"/>
  <c r="F186" i="3"/>
  <c r="J297" i="3"/>
  <c r="E195" i="3"/>
  <c r="I276" i="3"/>
  <c r="I90" i="5" s="1"/>
  <c r="I186" i="3"/>
  <c r="E237" i="3"/>
  <c r="I269" i="3"/>
  <c r="I85" i="5" s="1"/>
  <c r="E232" i="3"/>
  <c r="E297" i="3"/>
  <c r="F235" i="3"/>
  <c r="F74" i="5" s="1"/>
  <c r="J284" i="3"/>
  <c r="J91" i="5" s="1"/>
  <c r="E271" i="3"/>
  <c r="E236" i="3"/>
  <c r="E276" i="3"/>
  <c r="G232" i="3"/>
  <c r="G73" i="5" s="1"/>
  <c r="E256" i="3"/>
  <c r="H288" i="3"/>
  <c r="H284" i="3"/>
  <c r="H91" i="5" s="1"/>
  <c r="H275" i="3"/>
  <c r="G297" i="3"/>
  <c r="G272" i="3"/>
  <c r="G88" i="5" s="1"/>
  <c r="G258" i="3"/>
  <c r="G83" i="5" s="1"/>
  <c r="G256" i="3"/>
  <c r="G237" i="3"/>
  <c r="G76" i="5" s="1"/>
  <c r="H186" i="3"/>
  <c r="H189" i="3"/>
  <c r="E226" i="3"/>
  <c r="G195" i="3"/>
  <c r="H297" i="3"/>
  <c r="H276" i="3"/>
  <c r="H90" i="5" s="1"/>
  <c r="H272" i="3"/>
  <c r="H88" i="5" s="1"/>
  <c r="H270" i="3"/>
  <c r="H86" i="5" s="1"/>
  <c r="H256" i="3"/>
  <c r="G293" i="3"/>
  <c r="G271" i="3"/>
  <c r="G87" i="5" s="1"/>
  <c r="G257" i="3"/>
  <c r="G82" i="5" s="1"/>
  <c r="G238" i="3"/>
  <c r="G77" i="5" s="1"/>
  <c r="F226" i="3"/>
  <c r="J237" i="3"/>
  <c r="J76" i="5" s="1"/>
  <c r="F271" i="3"/>
  <c r="F87" i="5" s="1"/>
  <c r="J257" i="3"/>
  <c r="J82" i="5" s="1"/>
  <c r="I256" i="3"/>
  <c r="F269" i="3"/>
  <c r="F85" i="5" s="1"/>
  <c r="J265" i="3"/>
  <c r="E269" i="3"/>
  <c r="I255" i="3"/>
  <c r="G204" i="3"/>
  <c r="H271" i="3"/>
  <c r="H87" i="5" s="1"/>
  <c r="G288" i="3"/>
  <c r="G248" i="3"/>
  <c r="H226" i="3"/>
  <c r="E258" i="3"/>
  <c r="I238" i="3"/>
  <c r="I77" i="5" s="1"/>
  <c r="J276" i="3"/>
  <c r="J90" i="5" s="1"/>
  <c r="G189" i="3"/>
  <c r="H287" i="3"/>
  <c r="H92" i="5" s="1"/>
  <c r="G275" i="3"/>
  <c r="F232" i="3"/>
  <c r="F73" i="5" s="1"/>
  <c r="F293" i="3"/>
  <c r="F272" i="3"/>
  <c r="F88" i="5" s="1"/>
  <c r="F239" i="3"/>
  <c r="F248" i="3"/>
  <c r="F258" i="3"/>
  <c r="F83" i="5" s="1"/>
  <c r="F265" i="3"/>
  <c r="F84" i="5" s="1"/>
  <c r="F284" i="3"/>
  <c r="F222" i="3"/>
  <c r="F195" i="3"/>
  <c r="F288" i="3"/>
  <c r="F93" i="5" s="1"/>
  <c r="F204" i="3"/>
  <c r="G117" i="9"/>
  <c r="N115" i="9"/>
  <c r="N117" i="9" s="1"/>
  <c r="L139" i="9"/>
  <c r="L136" i="9" s="1"/>
  <c r="K283" i="3" l="1"/>
  <c r="K219" i="3"/>
  <c r="K915" i="3"/>
  <c r="J131" i="9"/>
  <c r="L138" i="9"/>
  <c r="L135" i="9" s="1"/>
  <c r="L81" i="9"/>
  <c r="L131" i="9"/>
  <c r="J138" i="9"/>
  <c r="J135" i="9" s="1"/>
  <c r="Q105" i="9"/>
  <c r="Q119" i="9" s="1"/>
  <c r="G103" i="9"/>
  <c r="I139" i="9"/>
  <c r="I136" i="9" s="1"/>
  <c r="K741" i="3"/>
  <c r="K776" i="3"/>
  <c r="K742" i="3"/>
  <c r="G13" i="9"/>
  <c r="Q22" i="9"/>
  <c r="N90" i="9"/>
  <c r="N94" i="9" s="1"/>
  <c r="G94" i="9"/>
  <c r="G44" i="9"/>
  <c r="Q45" i="9"/>
  <c r="K1087" i="3"/>
  <c r="K1088" i="3"/>
  <c r="K1122" i="3"/>
  <c r="N25" i="9"/>
  <c r="N27" i="9" s="1"/>
  <c r="G27" i="9"/>
  <c r="Q98" i="9"/>
  <c r="Q100" i="9" s="1"/>
  <c r="G96" i="9"/>
  <c r="K949" i="3"/>
  <c r="F209" i="5"/>
  <c r="K1260" i="3"/>
  <c r="K1295" i="3"/>
  <c r="K1261" i="3"/>
  <c r="F325" i="3"/>
  <c r="I138" i="9"/>
  <c r="I135" i="9" s="1"/>
  <c r="I131" i="9"/>
  <c r="I81" i="9"/>
  <c r="G78" i="9"/>
  <c r="Q80" i="9"/>
  <c r="J81" i="9"/>
  <c r="J139" i="9"/>
  <c r="J136" i="9" s="1"/>
  <c r="G61" i="1"/>
  <c r="G79" i="5"/>
  <c r="I45" i="1"/>
  <c r="I80" i="5"/>
  <c r="I46" i="1"/>
  <c r="I81" i="5"/>
  <c r="Q64" i="9"/>
  <c r="F72" i="5"/>
  <c r="G50" i="1"/>
  <c r="G94" i="5"/>
  <c r="H40" i="1"/>
  <c r="H67" i="5"/>
  <c r="K276" i="3"/>
  <c r="E90" i="5"/>
  <c r="K90" i="5" s="1"/>
  <c r="E87" i="5"/>
  <c r="K87" i="5" s="1"/>
  <c r="K271" i="3"/>
  <c r="E73" i="5"/>
  <c r="K73" i="5" s="1"/>
  <c r="K232" i="3"/>
  <c r="K237" i="3"/>
  <c r="E76" i="5"/>
  <c r="K76" i="5" s="1"/>
  <c r="J95" i="5"/>
  <c r="J53" i="1"/>
  <c r="E70" i="5"/>
  <c r="E42" i="1"/>
  <c r="K204" i="3"/>
  <c r="P50" i="9"/>
  <c r="K275" i="3"/>
  <c r="P58" i="9"/>
  <c r="F58" i="9" s="1"/>
  <c r="E48" i="1"/>
  <c r="E89" i="5"/>
  <c r="J42" i="1"/>
  <c r="J70" i="5"/>
  <c r="E93" i="5"/>
  <c r="K93" i="5" s="1"/>
  <c r="K288" i="3"/>
  <c r="E49" i="1"/>
  <c r="G80" i="5"/>
  <c r="G45" i="1"/>
  <c r="H45" i="1"/>
  <c r="H80" i="5"/>
  <c r="G39" i="1"/>
  <c r="G66" i="5"/>
  <c r="P52" i="9"/>
  <c r="F52" i="9" s="1"/>
  <c r="E71" i="5"/>
  <c r="K222" i="3"/>
  <c r="E88" i="5"/>
  <c r="K88" i="5" s="1"/>
  <c r="K272" i="3"/>
  <c r="J61" i="1"/>
  <c r="J79" i="5"/>
  <c r="E94" i="5"/>
  <c r="E50" i="1"/>
  <c r="P60" i="9"/>
  <c r="F60" i="9" s="1"/>
  <c r="K293" i="3"/>
  <c r="E69" i="5"/>
  <c r="K69" i="5" s="1"/>
  <c r="K203" i="3"/>
  <c r="J39" i="1"/>
  <c r="J66" i="5"/>
  <c r="F323" i="3"/>
  <c r="J46" i="1"/>
  <c r="J81" i="5"/>
  <c r="Q58" i="9"/>
  <c r="G58" i="9" s="1"/>
  <c r="N58" i="9" s="1"/>
  <c r="F89" i="5"/>
  <c r="J80" i="5"/>
  <c r="J45" i="1"/>
  <c r="I53" i="1"/>
  <c r="I95" i="5"/>
  <c r="J89" i="5"/>
  <c r="J48" i="1"/>
  <c r="I43" i="1"/>
  <c r="I72" i="5"/>
  <c r="J94" i="5"/>
  <c r="J50" i="1"/>
  <c r="G84" i="5"/>
  <c r="G47" i="1"/>
  <c r="H61" i="1"/>
  <c r="H79" i="5"/>
  <c r="K270" i="3"/>
  <c r="E86" i="5"/>
  <c r="K86" i="5" s="1"/>
  <c r="I48" i="1"/>
  <c r="I89" i="5"/>
  <c r="J41" i="1"/>
  <c r="J68" i="5"/>
  <c r="E45" i="1"/>
  <c r="E80" i="5"/>
  <c r="P68" i="9"/>
  <c r="K255" i="3"/>
  <c r="Q57" i="9"/>
  <c r="F92" i="5"/>
  <c r="P65" i="9"/>
  <c r="F65" i="9" s="1"/>
  <c r="E78" i="5"/>
  <c r="K239" i="3"/>
  <c r="F80" i="5"/>
  <c r="Q68" i="9"/>
  <c r="E92" i="5"/>
  <c r="K92" i="5" s="1"/>
  <c r="K287" i="3"/>
  <c r="P57" i="9"/>
  <c r="J67" i="5"/>
  <c r="J40" i="1"/>
  <c r="J96" i="5"/>
  <c r="J148" i="5" s="1"/>
  <c r="J441" i="3"/>
  <c r="J594" i="3" s="1"/>
  <c r="J443" i="3" s="1"/>
  <c r="I96" i="5"/>
  <c r="I148" i="5" s="1"/>
  <c r="I441" i="3"/>
  <c r="I594" i="3" s="1"/>
  <c r="I443" i="3" s="1"/>
  <c r="P69" i="9"/>
  <c r="F69" i="9" s="1"/>
  <c r="K292" i="3"/>
  <c r="K294" i="3"/>
  <c r="E51" i="1"/>
  <c r="P51" i="9"/>
  <c r="F51" i="9" s="1"/>
  <c r="K216" i="3"/>
  <c r="E324" i="3"/>
  <c r="K187" i="3"/>
  <c r="E325" i="3"/>
  <c r="K188" i="3"/>
  <c r="K197" i="3"/>
  <c r="K210" i="3"/>
  <c r="K244" i="3"/>
  <c r="K267" i="3"/>
  <c r="K286" i="3"/>
  <c r="K225" i="3"/>
  <c r="K290" i="3"/>
  <c r="K250" i="3"/>
  <c r="K198" i="3"/>
  <c r="K280" i="3"/>
  <c r="K295" i="3"/>
  <c r="K194" i="3"/>
  <c r="K208" i="3"/>
  <c r="K230" i="3"/>
  <c r="K253" i="3"/>
  <c r="K281" i="3"/>
  <c r="K254" i="3"/>
  <c r="K282" i="3"/>
  <c r="K196" i="3"/>
  <c r="K209" i="3"/>
  <c r="K218" i="3"/>
  <c r="K231" i="3"/>
  <c r="K233" i="3"/>
  <c r="K251" i="3"/>
  <c r="K278" i="3"/>
  <c r="K200" i="3"/>
  <c r="K211" i="3"/>
  <c r="K220" i="3"/>
  <c r="K242" i="3"/>
  <c r="K240" i="3"/>
  <c r="K259" i="3"/>
  <c r="K245" i="3"/>
  <c r="F71" i="5"/>
  <c r="Q52" i="9"/>
  <c r="G52" i="9" s="1"/>
  <c r="N52" i="9" s="1"/>
  <c r="F79" i="5"/>
  <c r="Q72" i="9"/>
  <c r="E83" i="5"/>
  <c r="K83" i="5" s="1"/>
  <c r="K258" i="3"/>
  <c r="J84" i="5"/>
  <c r="J47" i="1"/>
  <c r="G68" i="5"/>
  <c r="G41" i="1"/>
  <c r="G53" i="1"/>
  <c r="G95" i="5"/>
  <c r="E46" i="1"/>
  <c r="K256" i="3"/>
  <c r="E81" i="5"/>
  <c r="K81" i="5" s="1"/>
  <c r="F70" i="5"/>
  <c r="Q50" i="9"/>
  <c r="F68" i="5"/>
  <c r="Q54" i="9"/>
  <c r="G54" i="9" s="1"/>
  <c r="N54" i="9" s="1"/>
  <c r="F91" i="5"/>
  <c r="Q59" i="9"/>
  <c r="G59" i="9" s="1"/>
  <c r="N59" i="9" s="1"/>
  <c r="Q65" i="9"/>
  <c r="G65" i="9" s="1"/>
  <c r="N65" i="9" s="1"/>
  <c r="F78" i="5"/>
  <c r="F94" i="5"/>
  <c r="Q60" i="9"/>
  <c r="G60" i="9" s="1"/>
  <c r="N60" i="9" s="1"/>
  <c r="G48" i="1"/>
  <c r="G89" i="5"/>
  <c r="G67" i="5"/>
  <c r="G40" i="1"/>
  <c r="H43" i="1"/>
  <c r="H72" i="5"/>
  <c r="G93" i="5"/>
  <c r="G49" i="1"/>
  <c r="G70" i="5"/>
  <c r="G42" i="1"/>
  <c r="E85" i="5"/>
  <c r="K85" i="5" s="1"/>
  <c r="K269" i="3"/>
  <c r="H81" i="5"/>
  <c r="H46" i="1"/>
  <c r="H95" i="5"/>
  <c r="H53" i="1"/>
  <c r="P64" i="9"/>
  <c r="K226" i="3"/>
  <c r="E72" i="5"/>
  <c r="K72" i="5" s="1"/>
  <c r="E43" i="1"/>
  <c r="H66" i="5"/>
  <c r="H39" i="1"/>
  <c r="G46" i="1"/>
  <c r="G81" i="5"/>
  <c r="H89" i="5"/>
  <c r="H48" i="1"/>
  <c r="H93" i="5"/>
  <c r="H49" i="1"/>
  <c r="E75" i="5"/>
  <c r="K75" i="5" s="1"/>
  <c r="K236" i="3"/>
  <c r="E53" i="1"/>
  <c r="E95" i="5"/>
  <c r="K95" i="5" s="1"/>
  <c r="K297" i="3"/>
  <c r="I39" i="1"/>
  <c r="I66" i="5"/>
  <c r="E68" i="5"/>
  <c r="P54" i="9"/>
  <c r="F54" i="9" s="1"/>
  <c r="E41" i="1"/>
  <c r="K195" i="3"/>
  <c r="F66" i="5"/>
  <c r="Q53" i="9"/>
  <c r="G53" i="9" s="1"/>
  <c r="N53" i="9" s="1"/>
  <c r="J74" i="5"/>
  <c r="J44" i="1"/>
  <c r="H41" i="1"/>
  <c r="H68" i="5"/>
  <c r="H74" i="5"/>
  <c r="H44" i="1"/>
  <c r="H94" i="5"/>
  <c r="H50" i="1"/>
  <c r="E84" i="5"/>
  <c r="K84" i="5" s="1"/>
  <c r="K265" i="3"/>
  <c r="E47" i="1"/>
  <c r="I67" i="5"/>
  <c r="I40" i="1"/>
  <c r="E40" i="1"/>
  <c r="K189" i="3"/>
  <c r="E67" i="5"/>
  <c r="K67" i="5" s="1"/>
  <c r="E61" i="1"/>
  <c r="E79" i="5"/>
  <c r="K248" i="3"/>
  <c r="P72" i="9"/>
  <c r="K257" i="3"/>
  <c r="E82" i="5"/>
  <c r="K82" i="5" s="1"/>
  <c r="I94" i="5"/>
  <c r="I50" i="1"/>
  <c r="I68" i="5"/>
  <c r="I41" i="1"/>
  <c r="I61" i="1"/>
  <c r="I79" i="5"/>
  <c r="J93" i="5"/>
  <c r="J49" i="1"/>
  <c r="I93" i="5"/>
  <c r="I49" i="1"/>
  <c r="J43" i="1"/>
  <c r="J72" i="5"/>
  <c r="H70" i="5"/>
  <c r="H42" i="1"/>
  <c r="G74" i="5"/>
  <c r="G44" i="1"/>
  <c r="H84" i="5"/>
  <c r="H47" i="1"/>
  <c r="G72" i="5"/>
  <c r="G43" i="1"/>
  <c r="I74" i="5"/>
  <c r="I44" i="1"/>
  <c r="I42" i="1"/>
  <c r="I70" i="5"/>
  <c r="E74" i="5"/>
  <c r="K74" i="5" s="1"/>
  <c r="K235" i="3"/>
  <c r="E44" i="1"/>
  <c r="E77" i="5"/>
  <c r="K77" i="5" s="1"/>
  <c r="K238" i="3"/>
  <c r="E91" i="5"/>
  <c r="K91" i="5" s="1"/>
  <c r="P59" i="9"/>
  <c r="F59" i="9" s="1"/>
  <c r="K284" i="3"/>
  <c r="P53" i="9"/>
  <c r="F53" i="9" s="1"/>
  <c r="E39" i="1"/>
  <c r="E66" i="5"/>
  <c r="K66" i="5" s="1"/>
  <c r="K186" i="3"/>
  <c r="E323" i="3"/>
  <c r="I84" i="5"/>
  <c r="I47" i="1"/>
  <c r="F96" i="5"/>
  <c r="F148" i="5" s="1"/>
  <c r="F441" i="3"/>
  <c r="F594" i="3" s="1"/>
  <c r="F443" i="3" s="1"/>
  <c r="K311" i="3"/>
  <c r="K330" i="3"/>
  <c r="K317" i="3"/>
  <c r="K319" i="3"/>
  <c r="K336" i="3"/>
  <c r="K339" i="3"/>
  <c r="K306" i="3"/>
  <c r="K320" i="3"/>
  <c r="K328" i="3"/>
  <c r="K307" i="3"/>
  <c r="K324" i="3"/>
  <c r="K340" i="3"/>
  <c r="K334" i="3"/>
  <c r="K337" i="3"/>
  <c r="K331" i="3"/>
  <c r="K314" i="3"/>
  <c r="K333" i="3"/>
  <c r="K316" i="3"/>
  <c r="K326" i="3"/>
  <c r="E96" i="5"/>
  <c r="E148" i="5" s="1"/>
  <c r="K315" i="3"/>
  <c r="E441" i="3"/>
  <c r="E594" i="3" s="1"/>
  <c r="K335" i="3"/>
  <c r="K329" i="3"/>
  <c r="K341" i="3"/>
  <c r="K325" i="3"/>
  <c r="K318" i="3"/>
  <c r="K332" i="3"/>
  <c r="K312" i="3"/>
  <c r="K308" i="3"/>
  <c r="K304" i="3"/>
  <c r="K321" i="3"/>
  <c r="K338" i="3"/>
  <c r="K310" i="3"/>
  <c r="K313" i="3"/>
  <c r="K327" i="3"/>
  <c r="K322" i="3"/>
  <c r="K305" i="3"/>
  <c r="K309" i="3"/>
  <c r="K323" i="3"/>
  <c r="P73" i="9"/>
  <c r="F73" i="9" s="1"/>
  <c r="K274" i="3"/>
  <c r="G96" i="5"/>
  <c r="G148" i="5" s="1"/>
  <c r="G441" i="3"/>
  <c r="G594" i="3" s="1"/>
  <c r="G443" i="3" s="1"/>
  <c r="H96" i="5"/>
  <c r="H148" i="5" s="1"/>
  <c r="H441" i="3"/>
  <c r="H594" i="3" s="1"/>
  <c r="H443" i="3" s="1"/>
  <c r="K296" i="3"/>
  <c r="P61" i="9"/>
  <c r="F61" i="9" s="1"/>
  <c r="E52" i="1"/>
  <c r="K224" i="3"/>
  <c r="K217" i="3"/>
  <c r="K206" i="3"/>
  <c r="K279" i="3"/>
  <c r="K277" i="3"/>
  <c r="K223" i="3"/>
  <c r="K260" i="3"/>
  <c r="K285" i="3"/>
  <c r="K247" i="3"/>
  <c r="K266" i="3"/>
  <c r="K190" i="3"/>
  <c r="K202" i="3"/>
  <c r="K212" i="3"/>
  <c r="K221" i="3"/>
  <c r="K234" i="3"/>
  <c r="K252" i="3"/>
  <c r="F51" i="1"/>
  <c r="Q51" i="9"/>
  <c r="G51" i="9" s="1"/>
  <c r="N51" i="9" s="1"/>
  <c r="Q73" i="9"/>
  <c r="G73" i="9" s="1"/>
  <c r="N73" i="9" s="1"/>
  <c r="K268" i="3"/>
  <c r="F324" i="3"/>
  <c r="K191" i="3"/>
  <c r="K205" i="3"/>
  <c r="K213" i="3"/>
  <c r="K227" i="3"/>
  <c r="K249" i="3"/>
  <c r="K243" i="3"/>
  <c r="K264" i="3"/>
  <c r="K263" i="3"/>
  <c r="K193" i="3"/>
  <c r="K207" i="3"/>
  <c r="K215" i="3"/>
  <c r="K229" i="3"/>
  <c r="K261" i="3"/>
  <c r="K246" i="3"/>
  <c r="K241" i="3"/>
  <c r="Q83" i="9" l="1"/>
  <c r="N103" i="9"/>
  <c r="N105" i="9" s="1"/>
  <c r="N119" i="9" s="1"/>
  <c r="G105" i="9"/>
  <c r="G119" i="9" s="1"/>
  <c r="G98" i="9"/>
  <c r="G100" i="9" s="1"/>
  <c r="N96" i="9"/>
  <c r="N98" i="9" s="1"/>
  <c r="N100" i="9" s="1"/>
  <c r="Q47" i="9"/>
  <c r="N44" i="9"/>
  <c r="N45" i="9" s="1"/>
  <c r="G45" i="9"/>
  <c r="N13" i="9"/>
  <c r="N22" i="9" s="1"/>
  <c r="G22" i="9"/>
  <c r="K79" i="5"/>
  <c r="N78" i="9"/>
  <c r="N80" i="9" s="1"/>
  <c r="G80" i="9"/>
  <c r="E38" i="1"/>
  <c r="E62" i="1" s="1"/>
  <c r="E63" i="1" s="1"/>
  <c r="K68" i="5"/>
  <c r="E443" i="3"/>
  <c r="D443" i="3" s="1"/>
  <c r="D594" i="3"/>
  <c r="Q55" i="9"/>
  <c r="G50" i="9"/>
  <c r="F57" i="9"/>
  <c r="F62" i="9" s="1"/>
  <c r="P62" i="9"/>
  <c r="G64" i="9"/>
  <c r="Q66" i="9"/>
  <c r="F42" i="1"/>
  <c r="F49" i="1"/>
  <c r="F40" i="1"/>
  <c r="F53" i="1"/>
  <c r="K78" i="5"/>
  <c r="K80" i="5"/>
  <c r="F47" i="1"/>
  <c r="K94" i="5"/>
  <c r="K71" i="5"/>
  <c r="F45" i="1"/>
  <c r="K70" i="5"/>
  <c r="F50" i="1"/>
  <c r="F61" i="1"/>
  <c r="G38" i="1"/>
  <c r="G62" i="1" s="1"/>
  <c r="F44" i="1"/>
  <c r="P74" i="9"/>
  <c r="F72" i="9"/>
  <c r="F74" i="9" s="1"/>
  <c r="F64" i="9"/>
  <c r="F66" i="9" s="1"/>
  <c r="P66" i="9"/>
  <c r="Q74" i="9"/>
  <c r="G72" i="9"/>
  <c r="Q70" i="9"/>
  <c r="G68" i="9"/>
  <c r="G57" i="9"/>
  <c r="Q62" i="9"/>
  <c r="F68" i="9"/>
  <c r="F70" i="9" s="1"/>
  <c r="P70" i="9"/>
  <c r="F50" i="9"/>
  <c r="F55" i="9" s="1"/>
  <c r="P55" i="9"/>
  <c r="I38" i="1"/>
  <c r="I62" i="1" s="1"/>
  <c r="F43" i="1"/>
  <c r="H38" i="1"/>
  <c r="H62" i="1" s="1"/>
  <c r="J38" i="1"/>
  <c r="J62" i="1" s="1"/>
  <c r="F46" i="1"/>
  <c r="F48" i="1"/>
  <c r="F41" i="1"/>
  <c r="F39" i="1"/>
  <c r="K89" i="5"/>
  <c r="E103" i="1" l="1"/>
  <c r="N47" i="9"/>
  <c r="N83" i="9"/>
  <c r="G83" i="9"/>
  <c r="G47" i="9"/>
  <c r="P76" i="9"/>
  <c r="P82" i="9" s="1"/>
  <c r="P138" i="9" s="1"/>
  <c r="P135" i="9" s="1"/>
  <c r="J63" i="1"/>
  <c r="J103" i="1"/>
  <c r="N68" i="9"/>
  <c r="N70" i="9" s="1"/>
  <c r="G70" i="9"/>
  <c r="N72" i="9"/>
  <c r="N74" i="9" s="1"/>
  <c r="G74" i="9"/>
  <c r="N64" i="9"/>
  <c r="N66" i="9" s="1"/>
  <c r="G66" i="9"/>
  <c r="H103" i="1"/>
  <c r="H63" i="1"/>
  <c r="I103" i="1"/>
  <c r="I63" i="1"/>
  <c r="N57" i="9"/>
  <c r="N62" i="9" s="1"/>
  <c r="G62" i="9"/>
  <c r="G103" i="1"/>
  <c r="G63" i="1"/>
  <c r="N50" i="9"/>
  <c r="N55" i="9" s="1"/>
  <c r="G55" i="9"/>
  <c r="F38" i="1"/>
  <c r="F62" i="1" s="1"/>
  <c r="Q76" i="9"/>
  <c r="Q82" i="9" s="1"/>
  <c r="F76" i="9"/>
  <c r="F82" i="9" s="1"/>
  <c r="G76" i="9" l="1"/>
  <c r="G82" i="9" s="1"/>
  <c r="G81" i="9" s="1"/>
  <c r="N76" i="9"/>
  <c r="N82" i="9" s="1"/>
  <c r="N138" i="9" s="1"/>
  <c r="N135" i="9" s="1"/>
  <c r="P131" i="9"/>
  <c r="P81" i="9"/>
  <c r="P139" i="9"/>
  <c r="P136" i="9" s="1"/>
  <c r="F139" i="9"/>
  <c r="F136" i="9" s="1"/>
  <c r="F81" i="9"/>
  <c r="F138" i="9"/>
  <c r="F135" i="9" s="1"/>
  <c r="F131" i="9"/>
  <c r="F103" i="1"/>
  <c r="F63" i="1"/>
  <c r="Q131" i="9"/>
  <c r="Q138" i="9"/>
  <c r="Q135" i="9" s="1"/>
  <c r="Q139" i="9"/>
  <c r="Q136" i="9" s="1"/>
  <c r="Q81" i="9"/>
  <c r="G138" i="9"/>
  <c r="G135" i="9" s="1"/>
  <c r="N81" i="9" l="1"/>
  <c r="G131" i="9"/>
  <c r="B131" i="9" s="1"/>
  <c r="G139" i="9"/>
  <c r="G136" i="9" s="1"/>
  <c r="N131" i="9"/>
  <c r="N139" i="9"/>
  <c r="N136" i="9" s="1"/>
  <c r="B63" i="1"/>
  <c r="B103" i="1"/>
  <c r="B81" i="9"/>
</calcChain>
</file>

<file path=xl/comments1.xml><?xml version="1.0" encoding="utf-8"?>
<comments xmlns="http://schemas.openxmlformats.org/spreadsheetml/2006/main">
  <authors>
    <author>Никола Павлов</author>
    <author>npavlov</author>
  </authors>
  <commentList>
    <comment ref="T2"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shape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2017 г</t>
        </r>
        <r>
          <rPr>
            <sz val="11"/>
            <color indexed="81"/>
            <rFont val="Times New Roman"/>
            <family val="1"/>
            <charset val="204"/>
          </rPr>
          <t>.</t>
        </r>
      </text>
    </comment>
    <comment ref="C132" authorId="1" shapeId="0">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DBoyadzhieva</author>
    <author>PKyuchukov</author>
    <author>npavlov</author>
  </authors>
  <commentList>
    <comment ref="I9"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E19"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24" authorId="1" shapeId="0">
      <text>
        <r>
          <rPr>
            <i/>
            <u/>
            <sz val="9"/>
            <color indexed="81"/>
            <rFont val="Tahoma"/>
            <family val="2"/>
            <charset val="204"/>
          </rPr>
          <t>Забележка:</t>
        </r>
        <r>
          <rPr>
            <sz val="9"/>
            <color indexed="81"/>
            <rFont val="Tahoma"/>
            <family val="2"/>
            <charset val="204"/>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E182"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15" authorId="0" shapeId="0">
      <text>
        <r>
          <rPr>
            <sz val="10"/>
            <color indexed="81"/>
            <rFont val="Times New Roman"/>
            <family val="1"/>
            <charset val="204"/>
          </rPr>
          <t xml:space="preserve">използва се от разпоредители с представителства в чужбина 
</t>
        </r>
      </text>
    </comment>
    <comment ref="D219" authorId="0" shapeId="0">
      <text>
        <r>
          <rPr>
            <sz val="10"/>
            <color indexed="81"/>
            <rFont val="Times New Roman"/>
            <family val="1"/>
            <charset val="204"/>
          </rPr>
          <t>тук се отчитат разходите за СБКО, неотчетени по други позиции на ЕБК</t>
        </r>
      </text>
    </comment>
    <comment ref="D220"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96"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97"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53"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528" authorId="1" shapeId="0">
      <text>
        <r>
          <rPr>
            <i/>
            <u/>
            <sz val="9"/>
            <color indexed="81"/>
            <rFont val="Tahoma"/>
            <family val="2"/>
            <charset val="204"/>
          </rPr>
          <t>Забележка:</t>
        </r>
        <r>
          <rPr>
            <sz val="9"/>
            <color indexed="81"/>
            <rFont val="Tahoma"/>
            <family val="2"/>
            <charset val="204"/>
          </rPr>
          <t xml:space="preserve"> § 89-01 се използва само от ЦБ, НОИ, НЗОК и НАП.</t>
        </r>
      </text>
    </comment>
    <comment ref="D558" authorId="1" shapeId="0">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D559" authorId="1" shapeId="0">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C582" authorId="0" shapeId="0">
      <text>
        <r>
          <rPr>
            <i/>
            <u/>
            <sz val="9"/>
            <color indexed="81"/>
            <rFont val="Times New Roman"/>
            <family val="1"/>
            <charset val="204"/>
          </rPr>
          <t>Забележки:</t>
        </r>
        <r>
          <rPr>
            <sz val="9"/>
            <color indexed="81"/>
            <rFont val="Times New Roman"/>
            <family val="1"/>
            <charset val="204"/>
          </rPr>
          <t xml:space="preserve"> 
    1. В отчетите за касовото изпълнение на ЦБ сумите по § 96-00 се посочват с обратен знак.</t>
        </r>
        <r>
          <rPr>
            <sz val="9"/>
            <color indexed="81"/>
            <rFont val="Tahoma"/>
            <family val="2"/>
            <charset val="204"/>
          </rPr>
          <t xml:space="preserve">
   </t>
        </r>
        <r>
          <rPr>
            <sz val="10"/>
            <color indexed="81"/>
            <rFont val="Times New Roman"/>
            <family val="1"/>
            <charset val="204"/>
          </rPr>
          <t xml:space="preserve"> 2. § 96-00 не се прилага за банковите сметки 6301 на министерствата и ведомствата в БНБ.</t>
        </r>
      </text>
    </comment>
    <comment ref="C587" authorId="1" shapeId="0">
      <text>
        <r>
          <rPr>
            <i/>
            <u/>
            <sz val="9"/>
            <color indexed="81"/>
            <rFont val="Tahoma"/>
            <family val="2"/>
            <charset val="204"/>
          </rPr>
          <t>З</t>
        </r>
        <r>
          <rPr>
            <i/>
            <u/>
            <sz val="10"/>
            <color indexed="81"/>
            <rFont val="Times New Roman"/>
            <family val="1"/>
            <charset val="204"/>
          </rPr>
          <t>абележка:</t>
        </r>
        <r>
          <rPr>
            <sz val="10"/>
            <color indexed="81"/>
            <rFont val="Times New Roman"/>
            <family val="1"/>
            <charset val="204"/>
          </rPr>
          <t xml:space="preserve"> Всеки подпараграф на § 98-00 следва да е равен на нула, с изключение на § 98-90.</t>
        </r>
      </text>
    </comment>
    <comment ref="B601" authorId="3"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 ref="E617"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0" shapeId="0">
      <text>
        <r>
          <rPr>
            <sz val="10"/>
            <color indexed="81"/>
            <rFont val="Times New Roman"/>
            <family val="1"/>
            <charset val="204"/>
          </rPr>
          <t xml:space="preserve">използва се от разпоредители с представителства в чужбина 
</t>
        </r>
      </text>
    </comment>
    <comment ref="D657" authorId="0" shapeId="0">
      <text>
        <r>
          <rPr>
            <sz val="10"/>
            <color indexed="81"/>
            <rFont val="Times New Roman"/>
            <family val="1"/>
            <charset val="204"/>
          </rPr>
          <t>тук се отчитат разходите за СБКО, неотчетени по други позиции на ЕБК</t>
        </r>
      </text>
    </comment>
    <comment ref="D658"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790"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826" authorId="0" shapeId="0">
      <text>
        <r>
          <rPr>
            <sz val="10"/>
            <color indexed="81"/>
            <rFont val="Times New Roman"/>
            <family val="1"/>
            <charset val="204"/>
          </rPr>
          <t xml:space="preserve">използва се от разпоредители с представителства в чужбина 
</t>
        </r>
      </text>
    </comment>
    <comment ref="D830" authorId="0" shapeId="0">
      <text>
        <r>
          <rPr>
            <sz val="10"/>
            <color indexed="81"/>
            <rFont val="Times New Roman"/>
            <family val="1"/>
            <charset val="204"/>
          </rPr>
          <t>тук се отчитат разходите за СБКО, неотчетени по други позиции на ЕБК</t>
        </r>
      </text>
    </comment>
    <comment ref="D831"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907"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909"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963"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999" authorId="0" shapeId="0">
      <text>
        <r>
          <rPr>
            <sz val="10"/>
            <color indexed="81"/>
            <rFont val="Times New Roman"/>
            <family val="1"/>
            <charset val="204"/>
          </rPr>
          <t xml:space="preserve">използва се от разпоредители с представителства в чужбина 
</t>
        </r>
      </text>
    </comment>
    <comment ref="D1003" authorId="0" shapeId="0">
      <text>
        <r>
          <rPr>
            <sz val="10"/>
            <color indexed="81"/>
            <rFont val="Times New Roman"/>
            <family val="1"/>
            <charset val="204"/>
          </rPr>
          <t>тук се отчитат разходите за СБКО, неотчетени по други позиции на ЕБК</t>
        </r>
      </text>
    </comment>
    <comment ref="D1004"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080"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082"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136"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172" authorId="0" shapeId="0">
      <text>
        <r>
          <rPr>
            <sz val="10"/>
            <color indexed="81"/>
            <rFont val="Times New Roman"/>
            <family val="1"/>
            <charset val="204"/>
          </rPr>
          <t xml:space="preserve">използва се от разпоредители с представителства в чужбина 
</t>
        </r>
      </text>
    </comment>
    <comment ref="D1176" authorId="0" shapeId="0">
      <text>
        <r>
          <rPr>
            <sz val="10"/>
            <color indexed="81"/>
            <rFont val="Times New Roman"/>
            <family val="1"/>
            <charset val="204"/>
          </rPr>
          <t>тук се отчитат разходите за СБКО, неотчетени по други позиции на ЕБК</t>
        </r>
      </text>
    </comment>
    <comment ref="D1177"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253"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255"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309"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345" authorId="0" shapeId="0">
      <text>
        <r>
          <rPr>
            <sz val="10"/>
            <color indexed="81"/>
            <rFont val="Times New Roman"/>
            <family val="1"/>
            <charset val="204"/>
          </rPr>
          <t xml:space="preserve">използва се от разпоредители с представителства в чужбина 
</t>
        </r>
      </text>
    </comment>
    <comment ref="D1349" authorId="0" shapeId="0">
      <text>
        <r>
          <rPr>
            <sz val="10"/>
            <color indexed="81"/>
            <rFont val="Times New Roman"/>
            <family val="1"/>
            <charset val="204"/>
          </rPr>
          <t>тук се отчитат разходите за СБКО, неотчетени по други позиции на ЕБК</t>
        </r>
      </text>
    </comment>
    <comment ref="D1350"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426"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428"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4.xml><?xml version="1.0" encoding="utf-8"?>
<comments xmlns="http://schemas.openxmlformats.org/spreadsheetml/2006/main">
  <authors>
    <author>Никола Павлов</author>
    <author>DBoyadzhieva</author>
    <author>PKyuchukov</author>
  </authors>
  <commentList>
    <comment ref="L23" authorId="0" shape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K59" authorId="0" shapeId="0">
      <text>
        <r>
          <rPr>
            <sz val="10"/>
            <color indexed="81"/>
            <rFont val="Times New Roman"/>
            <family val="1"/>
            <charset val="204"/>
          </rPr>
          <t xml:space="preserve">използва се от разпоредители с представителства в чужбина 
</t>
        </r>
      </text>
    </comment>
    <comment ref="K63" authorId="0" shapeId="0">
      <text>
        <r>
          <rPr>
            <sz val="10"/>
            <color indexed="81"/>
            <rFont val="Times New Roman"/>
            <family val="1"/>
            <charset val="204"/>
          </rPr>
          <t>тук се отчитат разходите за СБКО, неотчетени по други позиции на ЕБК</t>
        </r>
      </text>
    </comment>
    <comment ref="K64" authorId="1"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K140" authorId="2"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J142" authorId="2"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npavlov</author>
    <author>NPavlov</author>
  </authors>
  <commentList>
    <comment ref="B324" authorId="0" shape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7" authorId="0" shape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8" authorId="0" shape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30" authorId="0" shapeId="0">
      <text>
        <r>
          <rPr>
            <sz val="10"/>
            <color indexed="81"/>
            <rFont val="Times New Roman"/>
            <family val="1"/>
            <charset val="204"/>
          </rPr>
          <t xml:space="preserve">Променено наименова-ние с </t>
        </r>
        <r>
          <rPr>
            <b/>
            <sz val="10"/>
            <color indexed="81"/>
            <rFont val="Times New Roman"/>
            <family val="1"/>
            <charset val="204"/>
          </rPr>
          <t>ДДС № 08/2009 г.</t>
        </r>
      </text>
    </comment>
    <comment ref="A331" authorId="0" shapeId="0">
      <text>
        <r>
          <rPr>
            <sz val="10"/>
            <color indexed="8"/>
            <rFont val="Times New Roman"/>
            <family val="1"/>
            <charset val="204"/>
          </rPr>
          <t xml:space="preserve">Допълнено с </t>
        </r>
        <r>
          <rPr>
            <b/>
            <sz val="10"/>
            <color indexed="8"/>
            <rFont val="Times New Roman"/>
            <family val="1"/>
            <charset val="204"/>
          </rPr>
          <t>ДДС № 08/2009 г.</t>
        </r>
      </text>
    </comment>
    <comment ref="B331" authorId="0" shape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32" authorId="0" shapeId="0">
      <text>
        <r>
          <rPr>
            <sz val="10"/>
            <color indexed="8"/>
            <rFont val="Times New Roman"/>
            <family val="1"/>
            <charset val="204"/>
          </rPr>
          <t xml:space="preserve">Допълнено с </t>
        </r>
        <r>
          <rPr>
            <b/>
            <sz val="10"/>
            <color indexed="8"/>
            <rFont val="Times New Roman"/>
            <family val="1"/>
            <charset val="204"/>
          </rPr>
          <t>ДДС № 08/2009 г.</t>
        </r>
      </text>
    </comment>
    <comment ref="B332" authorId="0" shape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59" authorId="0" shapeId="0">
      <text>
        <r>
          <rPr>
            <sz val="10"/>
            <color indexed="8"/>
            <rFont val="Times New Roman"/>
            <family val="1"/>
            <charset val="204"/>
          </rPr>
          <t xml:space="preserve">Допълнено с
 </t>
        </r>
        <r>
          <rPr>
            <b/>
            <sz val="10"/>
            <color indexed="8"/>
            <rFont val="Times New Roman"/>
            <family val="1"/>
            <charset val="204"/>
          </rPr>
          <t>ДДС № 08/2013 г.</t>
        </r>
      </text>
    </comment>
    <comment ref="A360" authorId="0" shapeId="0">
      <text>
        <r>
          <rPr>
            <sz val="10"/>
            <color indexed="8"/>
            <rFont val="Times New Roman"/>
            <family val="1"/>
            <charset val="204"/>
          </rPr>
          <t xml:space="preserve">Допълнено с
 </t>
        </r>
        <r>
          <rPr>
            <b/>
            <sz val="10"/>
            <color indexed="8"/>
            <rFont val="Times New Roman"/>
            <family val="1"/>
            <charset val="204"/>
          </rPr>
          <t>ДДС № 08/2013 г.</t>
        </r>
      </text>
    </comment>
    <comment ref="A567" authorId="1" shapeId="0">
      <text>
        <r>
          <rPr>
            <sz val="10"/>
            <color indexed="8"/>
            <rFont val="Times New Roman Cyr"/>
            <family val="1"/>
            <charset val="204"/>
          </rPr>
          <t xml:space="preserve">Открит съгласно </t>
        </r>
        <r>
          <rPr>
            <b/>
            <sz val="10"/>
            <color indexed="8"/>
            <rFont val="Times New Roman Cyr"/>
            <family val="1"/>
            <charset val="204"/>
          </rPr>
          <t>т. 6.1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67" authorId="1" shapeId="0">
      <text>
        <r>
          <rPr>
            <sz val="10"/>
            <color indexed="81"/>
            <rFont val="Times New Roman Cyr"/>
            <family val="1"/>
            <charset val="204"/>
          </rPr>
          <t xml:space="preserve">Открит съгласно </t>
        </r>
        <r>
          <rPr>
            <b/>
            <sz val="10"/>
            <color indexed="81"/>
            <rFont val="Times New Roman Cyr"/>
            <family val="1"/>
            <charset val="204"/>
          </rPr>
          <t>т. 6.1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 ref="A584" authorId="1" shapeId="0">
      <text>
        <r>
          <rPr>
            <sz val="10"/>
            <color indexed="8"/>
            <rFont val="Times New Roman Cyr"/>
            <family val="1"/>
            <charset val="204"/>
          </rPr>
          <t xml:space="preserve">Открит съгласно </t>
        </r>
        <r>
          <rPr>
            <b/>
            <sz val="10"/>
            <color indexed="8"/>
            <rFont val="Times New Roman Cyr"/>
            <family val="1"/>
            <charset val="204"/>
          </rPr>
          <t>т. 1.1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84" authorId="1" shapeId="0">
      <text>
        <r>
          <rPr>
            <sz val="10"/>
            <color indexed="81"/>
            <rFont val="Times New Roman Cyr"/>
            <family val="1"/>
            <charset val="204"/>
          </rPr>
          <t xml:space="preserve">Открит съгласно </t>
        </r>
        <r>
          <rPr>
            <b/>
            <sz val="10"/>
            <color indexed="81"/>
            <rFont val="Times New Roman Cyr"/>
            <family val="1"/>
            <charset val="204"/>
          </rPr>
          <t>т. 1.1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List>
</comments>
</file>

<file path=xl/sharedStrings.xml><?xml version="1.0" encoding="utf-8"?>
<sst xmlns="http://schemas.openxmlformats.org/spreadsheetml/2006/main" count="4251" uniqueCount="2218">
  <si>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</si>
  <si>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</si>
  <si>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</si>
  <si>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</si>
  <si>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</si>
  <si>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</si>
  <si>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</si>
  <si>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</si>
  <si>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</si>
  <si>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</si>
  <si>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</si>
  <si>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</si>
  <si>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</si>
  <si>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</si>
  <si>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</si>
  <si>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</si>
  <si>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</si>
  <si>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</si>
  <si>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</si>
  <si>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</si>
  <si>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</si>
  <si>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</si>
  <si>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</si>
  <si>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</si>
  <si>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</si>
  <si>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</si>
  <si>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</si>
  <si>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</si>
  <si>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</si>
  <si>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</si>
  <si>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</si>
  <si>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</si>
  <si>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</si>
  <si>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</si>
  <si>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</si>
  <si>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</si>
  <si>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</si>
  <si>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</si>
  <si>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</si>
  <si>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</si>
  <si>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</si>
  <si>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</si>
  <si>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</si>
  <si>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</si>
  <si>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</si>
  <si>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</si>
  <si>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</si>
  <si>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</si>
  <si>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</si>
  <si>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</si>
  <si>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</si>
  <si>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</si>
  <si>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</si>
  <si>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</si>
  <si>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</si>
  <si>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</si>
  <si>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</si>
  <si>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</si>
  <si>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</si>
  <si>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</si>
  <si>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</si>
  <si>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</si>
  <si>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</si>
  <si>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</si>
  <si>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</si>
  <si>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</si>
  <si>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</si>
  <si>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</si>
  <si>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</si>
  <si>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</si>
  <si>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</si>
  <si>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</si>
  <si>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</si>
  <si>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</si>
  <si>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</si>
  <si>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</si>
  <si>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</si>
  <si>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</si>
  <si>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</si>
  <si>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</si>
  <si>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</si>
  <si>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</si>
  <si>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</si>
  <si>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</si>
  <si>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</si>
  <si>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</si>
  <si>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</si>
  <si>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</si>
  <si>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</si>
  <si>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</si>
  <si>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</si>
  <si>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</si>
  <si>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</si>
  <si>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charset val="204"/>
      </rPr>
      <t xml:space="preserve">таблица 'OTCHET'  </t>
    </r>
    <r>
      <rPr>
        <b/>
        <sz val="14"/>
        <rFont val="Times New Roman"/>
        <family val="1"/>
        <charset val="204"/>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</si>
  <si>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</si>
  <si>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</si>
  <si>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</si>
  <si>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</si>
  <si>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</si>
  <si>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</si>
  <si>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</si>
  <si>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charset val="204"/>
      </rPr>
      <t xml:space="preserve">таблица            'OTCHET'         </t>
    </r>
    <r>
      <rPr>
        <sz val="12"/>
        <rFont val="Times New Roman"/>
        <family val="1"/>
        <charset val="204"/>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</si>
  <si>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</si>
  <si>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</si>
  <si>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</si>
  <si>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</si>
  <si>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</si>
  <si>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</si>
  <si>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</si>
  <si>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</si>
  <si>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</si>
  <si>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</si>
  <si>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</si>
  <si>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</si>
  <si>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</si>
  <si>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sz val="12"/>
        <color indexed="10"/>
        <rFont val="Times New Roman CYR"/>
        <charset val="204"/>
      </rPr>
      <t>без</t>
    </r>
    <r>
      <rPr>
        <sz val="12"/>
        <rFont val="Times New Roman CYR"/>
        <family val="1"/>
        <charset val="204"/>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</si>
  <si>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</si>
  <si>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</si>
  <si>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</si>
  <si>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приходен § 37-01</t>
  </si>
  <si>
    <t>приходен § 37-02</t>
  </si>
  <si>
    <t>приходен § 37-09</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</si>
  <si>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</si>
  <si>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</si>
  <si>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</si>
  <si>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</si>
  <si>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</si>
  <si>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</si>
  <si>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</si>
  <si>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</si>
  <si>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</si>
  <si>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</si>
  <si>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</si>
  <si>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</si>
  <si>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</si>
  <si>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</si>
  <si>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</si>
  <si>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</si>
  <si>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charset val="204"/>
      </rPr>
      <t>(-)</t>
    </r>
  </si>
  <si>
    <r>
      <t xml:space="preserve">приходeн § 40-71 </t>
    </r>
    <r>
      <rPr>
        <i/>
        <sz val="12"/>
        <color indexed="10"/>
        <rFont val="Times New Roman CYR"/>
        <charset val="204"/>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</si>
  <si>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</si>
  <si>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</si>
  <si>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</si>
  <si>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</si>
  <si>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</si>
  <si>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</si>
  <si>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</si>
  <si>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</si>
  <si>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sz val="12"/>
        <color indexed="10"/>
        <rFont val="Times New Roman CYR"/>
        <charset val="204"/>
      </rPr>
      <t>без</t>
    </r>
    <r>
      <rPr>
        <sz val="12"/>
        <rFont val="Times New Roman CYR"/>
        <family val="1"/>
        <charset val="204"/>
      </rPr>
      <t xml:space="preserve"> § 55-04)</t>
    </r>
  </si>
  <si>
    <t>сборен ред за група V. Субсидии и капиталови трансфери</t>
  </si>
  <si>
    <r>
      <t xml:space="preserve"> сборен за ред Б. </t>
    </r>
    <r>
      <rPr>
        <b/>
        <sz val="11"/>
        <rFont val="Times New Roman"/>
        <family val="1"/>
        <charset val="204"/>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</si>
  <si>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</si>
  <si>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</si>
  <si>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charset val="204"/>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</si>
  <si>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</si>
  <si>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</si>
  <si>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charset val="204"/>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</si>
  <si>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</si>
  <si>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</si>
  <si>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финансиращи §§ 73-20, 73-69 и 73-70</t>
  </si>
  <si>
    <t>финансиращи §§ 73-91 и 73-92</t>
  </si>
  <si>
    <r>
      <t xml:space="preserve"> Сборен ред за група ІІ. </t>
    </r>
    <r>
      <rPr>
        <b/>
        <sz val="11"/>
        <rFont val="Times New Roman CYR"/>
        <charset val="204"/>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</si>
  <si>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</si>
  <si>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</si>
  <si>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</si>
  <si>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</si>
  <si>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</si>
  <si>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</si>
  <si>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</si>
  <si>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</si>
  <si>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</si>
  <si>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</si>
  <si>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</si>
  <si>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</si>
  <si>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</si>
  <si>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</si>
  <si>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</si>
  <si>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</si>
  <si>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</si>
  <si>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</si>
  <si>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</si>
  <si>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charset val="204"/>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</si>
  <si>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</si>
  <si>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</si>
  <si>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</si>
  <si>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финансиращи §§ 95-14 и 95-49</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</si>
  <si>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</si>
  <si>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</si>
  <si>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</si>
  <si>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</si>
  <si>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</si>
  <si>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</si>
  <si>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</si>
  <si>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</si>
  <si>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</si>
  <si>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</si>
  <si>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</si>
  <si>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</si>
  <si>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</si>
  <si>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</si>
  <si>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</si>
  <si>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</si>
  <si>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</si>
  <si>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</si>
  <si>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</si>
  <si>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charset val="204"/>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</si>
  <si>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</si>
  <si>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</si>
  <si>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</si>
  <si>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</si>
  <si>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</si>
  <si>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</si>
  <si>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</si>
  <si>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</si>
  <si>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</si>
  <si>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</si>
  <si>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</si>
  <si>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</si>
  <si>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</si>
  <si>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</si>
  <si>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</si>
  <si>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</si>
  <si>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</si>
  <si>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</si>
  <si>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</si>
  <si>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</si>
  <si>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</si>
  <si>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</si>
  <si>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</si>
  <si>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</si>
  <si>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</si>
  <si>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</si>
  <si>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</si>
  <si>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</si>
  <si>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</si>
  <si>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</si>
  <si>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</si>
  <si>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</si>
  <si>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</si>
  <si>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</si>
  <si>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</si>
  <si>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</si>
  <si>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</si>
  <si>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</si>
  <si>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</si>
  <si>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</si>
  <si>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</si>
  <si>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</si>
  <si>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</si>
  <si>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</si>
  <si>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</si>
  <si>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</si>
  <si>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</si>
  <si>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</si>
  <si>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</si>
  <si>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</si>
  <si>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</si>
  <si>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</si>
  <si>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</si>
  <si>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</si>
  <si>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</si>
  <si>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</si>
  <si>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</si>
  <si>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</si>
  <si>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</si>
  <si>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</si>
  <si>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</si>
  <si>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</si>
  <si>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</si>
  <si>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</si>
  <si>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</si>
  <si>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</si>
  <si>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</si>
  <si>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</si>
  <si>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</si>
  <si>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</si>
  <si>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</si>
  <si>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</si>
  <si>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</si>
  <si>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</si>
  <si>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</si>
  <si>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</si>
  <si>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</si>
  <si>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</si>
  <si>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</si>
  <si>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</si>
  <si>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</si>
  <si>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</si>
  <si>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</si>
  <si>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</si>
  <si>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</si>
  <si>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</si>
  <si>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</si>
  <si>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</si>
  <si>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</si>
  <si>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</si>
  <si>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</si>
  <si>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</si>
  <si>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</si>
  <si>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</si>
  <si>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</si>
  <si>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</si>
  <si>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</si>
  <si>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</si>
  <si>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</si>
  <si>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</si>
  <si>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</si>
  <si>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</si>
  <si>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</si>
  <si>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</si>
  <si>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</si>
  <si>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</si>
  <si>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</si>
  <si>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</si>
  <si>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</si>
  <si>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</si>
  <si>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</si>
  <si>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</si>
  <si>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</si>
  <si>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</si>
  <si>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</si>
  <si>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</si>
  <si>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</si>
  <si>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</si>
  <si>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</si>
  <si>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</si>
  <si>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</si>
  <si>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</si>
  <si>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</si>
  <si>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</si>
  <si>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</si>
  <si>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</si>
  <si>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</si>
  <si>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</si>
  <si>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</si>
  <si>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</si>
  <si>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</si>
  <si>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</si>
  <si>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</si>
  <si>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</si>
  <si>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</si>
  <si>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</si>
  <si>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</si>
  <si>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</si>
  <si>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</si>
  <si>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</si>
  <si>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</si>
  <si>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</si>
  <si>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</si>
  <si>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</si>
  <si>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</si>
  <si>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</si>
  <si>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</si>
  <si>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</si>
  <si>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</si>
  <si>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</si>
  <si>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</si>
  <si>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</si>
  <si>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</si>
  <si>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</si>
  <si>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</si>
  <si>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</si>
  <si>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</si>
  <si>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</si>
  <si>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</si>
  <si>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</si>
  <si>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</si>
  <si>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</si>
  <si>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</si>
  <si>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</si>
  <si>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</si>
  <si>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</si>
  <si>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</si>
  <si>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</si>
  <si>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</si>
  <si>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</si>
  <si>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</si>
  <si>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</si>
  <si>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</si>
  <si>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</si>
  <si>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</si>
  <si>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</si>
  <si>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</si>
  <si>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</si>
  <si>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</si>
  <si>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</si>
  <si>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</si>
  <si>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</si>
  <si>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</si>
  <si>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</si>
  <si>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</si>
  <si>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</si>
  <si>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</si>
  <si>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</si>
  <si>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</si>
  <si>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</si>
  <si>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</si>
  <si>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</si>
  <si>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</si>
  <si>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</si>
  <si>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</si>
  <si>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</si>
  <si>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</si>
  <si>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</si>
  <si>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</si>
  <si>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</si>
  <si>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</si>
  <si>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</si>
  <si>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</si>
  <si>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</si>
  <si>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</si>
  <si>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</si>
  <si>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</si>
  <si>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</si>
  <si>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</si>
  <si>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</si>
  <si>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</si>
  <si>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</si>
  <si>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</si>
  <si>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</si>
  <si>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</si>
  <si>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</si>
  <si>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</si>
  <si>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</si>
  <si>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</si>
  <si>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</si>
  <si>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</si>
  <si>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</si>
  <si>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</si>
  <si>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</si>
  <si>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</si>
  <si>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</si>
  <si>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</si>
  <si>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</si>
  <si>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</si>
  <si>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</si>
  <si>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</si>
  <si>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</si>
  <si>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</si>
  <si>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</si>
  <si>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</si>
  <si>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</si>
  <si>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</si>
  <si>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</si>
  <si>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</si>
  <si>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</si>
  <si>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</si>
  <si>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</si>
  <si>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</si>
  <si>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</si>
  <si>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</si>
  <si>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</si>
  <si>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</si>
  <si>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</si>
  <si>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</si>
  <si>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</si>
  <si>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</si>
  <si>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</si>
  <si>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</si>
  <si>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</si>
  <si>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</si>
  <si>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</si>
  <si>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</si>
  <si>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</si>
  <si>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</si>
  <si>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</si>
  <si>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</si>
  <si>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</si>
  <si>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</si>
  <si>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</si>
  <si>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</si>
  <si>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</si>
  <si>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</si>
  <si>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</si>
  <si>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</si>
  <si>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</si>
  <si>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</si>
  <si>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</si>
  <si>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</si>
  <si>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</si>
  <si>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</si>
  <si>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</si>
  <si>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</si>
  <si>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</si>
  <si>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</si>
  <si>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</si>
  <si>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</si>
  <si>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</si>
  <si>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</si>
  <si>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</si>
  <si>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</si>
  <si>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</si>
  <si>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</si>
  <si>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</si>
  <si>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</si>
  <si>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</si>
  <si>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</si>
  <si>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</si>
  <si>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</si>
  <si>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</si>
  <si>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</si>
  <si>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</si>
  <si>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</si>
  <si>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</si>
  <si>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</si>
  <si>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</si>
  <si>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</si>
  <si>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</si>
  <si>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</si>
  <si>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</si>
  <si>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</si>
  <si>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</si>
  <si>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</si>
  <si>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</si>
  <si>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</si>
  <si>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</si>
  <si>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</si>
  <si>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</si>
  <si>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</si>
  <si>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</si>
  <si>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</si>
  <si>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</si>
  <si>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</si>
  <si>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</si>
  <si>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</si>
  <si>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</si>
  <si>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</si>
  <si>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</si>
  <si>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</si>
  <si>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</si>
  <si>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</si>
  <si>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</si>
  <si>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</si>
  <si>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</si>
  <si>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</si>
  <si>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</si>
  <si>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</si>
  <si>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</si>
  <si>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</si>
  <si>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</si>
  <si>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</si>
  <si>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</si>
  <si>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</si>
  <si>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</si>
  <si>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</si>
  <si>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</si>
  <si>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</si>
  <si>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</si>
  <si>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</si>
  <si>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</si>
  <si>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</si>
  <si>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</si>
  <si>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</si>
  <si>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</si>
  <si>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</si>
  <si>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</si>
  <si>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</si>
  <si>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</si>
  <si>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</si>
  <si>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</si>
  <si>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</si>
  <si>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</si>
  <si>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</si>
  <si>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</si>
  <si>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</si>
  <si>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</si>
  <si>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</si>
  <si>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</si>
  <si>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</si>
  <si>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</si>
  <si>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</si>
  <si>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</si>
  <si>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</si>
  <si>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</si>
  <si>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</si>
  <si>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</si>
  <si>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</si>
  <si>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</si>
  <si>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</si>
  <si>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</si>
  <si>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</si>
  <si>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</si>
  <si>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</si>
  <si>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</si>
  <si>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</si>
  <si>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</si>
  <si>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</si>
  <si>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</si>
  <si>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</si>
  <si>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</si>
  <si>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</si>
  <si>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</si>
  <si>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</si>
  <si>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</si>
  <si>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</si>
  <si>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</si>
  <si>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</si>
  <si>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</si>
  <si>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</si>
  <si>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</si>
  <si>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</si>
  <si>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</si>
  <si>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</si>
  <si>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</si>
  <si>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</si>
  <si>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</si>
  <si>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</si>
  <si>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</si>
  <si>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charset val="204"/>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</si>
  <si>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</si>
  <si>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</si>
  <si>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</si>
  <si>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</si>
  <si>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</si>
  <si>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</si>
  <si>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</si>
  <si>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</si>
  <si>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</si>
  <si>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</si>
  <si>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</si>
  <si>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</si>
  <si>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</si>
  <si>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charset val="204"/>
      </rPr>
      <t xml:space="preserve"> средства по възмездна финансова помощ (-)</t>
    </r>
  </si>
  <si>
    <r>
      <t>възстановени</t>
    </r>
    <r>
      <rPr>
        <sz val="12"/>
        <rFont val="Times New Roman CYR"/>
        <family val="1"/>
        <charset val="204"/>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</si>
  <si>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</si>
  <si>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</si>
  <si>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</si>
  <si>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</si>
  <si>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</si>
  <si>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</si>
  <si>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</si>
  <si>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</si>
  <si>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</si>
  <si>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</si>
  <si>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</si>
  <si>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</si>
  <si>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</si>
  <si>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</si>
  <si>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</si>
  <si>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</si>
  <si>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</si>
  <si>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</si>
  <si>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charset val="204"/>
      </rPr>
      <t>2018 г.</t>
    </r>
  </si>
  <si>
    <r>
      <t xml:space="preserve">Прогнозен размер на ан-гажиментите за поемане през </t>
    </r>
    <r>
      <rPr>
        <b/>
        <sz val="14"/>
        <color indexed="12"/>
        <rFont val="Times New Roman"/>
        <family val="1"/>
        <charset val="204"/>
      </rPr>
      <t>2019 г.</t>
    </r>
  </si>
  <si>
    <r>
      <t xml:space="preserve">Прогнозен размер на ан-гажиментите за поемане през </t>
    </r>
    <r>
      <rPr>
        <b/>
        <sz val="14"/>
        <color indexed="18"/>
        <rFont val="Times New Roman"/>
        <family val="1"/>
        <charset val="204"/>
      </rPr>
      <t>2020 г.</t>
    </r>
  </si>
  <si>
    <r>
      <t xml:space="preserve">Прогнозен размер на ан-гажиментите за поемане през </t>
    </r>
    <r>
      <rPr>
        <b/>
        <sz val="14"/>
        <color indexed="36"/>
        <rFont val="Times New Roman"/>
        <family val="1"/>
        <charset val="204"/>
      </rPr>
      <t xml:space="preserve">2021 </t>
    </r>
    <r>
      <rPr>
        <b/>
        <sz val="14"/>
        <color indexed="18"/>
        <rFont val="Times New Roman"/>
        <family val="1"/>
        <charset val="204"/>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</si>
  <si>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</si>
  <si>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</si>
  <si>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</si>
  <si>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</si>
  <si>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r>
      <t xml:space="preserve">здравно-осигурителни 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</si>
  <si>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здравно-осигурителни вноски от самонаети </t>
    </r>
    <r>
      <rPr>
        <b/>
        <i/>
        <sz val="12"/>
        <rFont val="Times New Roman CYR"/>
        <family val="1"/>
        <charset val="204"/>
      </rPr>
      <t>(самоосигуряващи се лица)</t>
    </r>
    <r>
      <rPr>
        <sz val="12"/>
        <rFont val="Times New Roman CYR"/>
        <family val="1"/>
        <charset val="204"/>
      </rPr>
      <t xml:space="preserve"> </t>
    </r>
  </si>
  <si>
    <r>
      <t xml:space="preserve">здравно-осигур.вноски  за </t>
    </r>
    <r>
      <rPr>
        <b/>
        <i/>
        <sz val="12"/>
        <rFont val="Times New Roman CYR"/>
        <family val="1"/>
        <charset val="204"/>
      </rPr>
      <t>други категории</t>
    </r>
    <r>
      <rPr>
        <sz val="12"/>
        <rFont val="Times New Roman CYR"/>
        <family val="1"/>
        <charset val="204"/>
      </rPr>
      <t xml:space="preserve"> осигурени лица</t>
    </r>
  </si>
  <si>
    <t>Имуществени и други местни данъци :</t>
  </si>
  <si>
    <r>
      <t xml:space="preserve">данък върху </t>
    </r>
    <r>
      <rPr>
        <b/>
        <i/>
        <sz val="12"/>
        <rFont val="Times New Roman CYR"/>
        <family val="1"/>
        <charset val="204"/>
      </rPr>
      <t>недвижими имоти</t>
    </r>
  </si>
  <si>
    <r>
      <t xml:space="preserve">данък върху </t>
    </r>
    <r>
      <rPr>
        <b/>
        <i/>
        <sz val="12"/>
        <rFont val="Times New Roman CYR"/>
        <family val="1"/>
        <charset val="204"/>
      </rPr>
      <t>наследствата</t>
    </r>
  </si>
  <si>
    <r>
      <t xml:space="preserve">данък върху </t>
    </r>
    <r>
      <rPr>
        <b/>
        <i/>
        <sz val="12"/>
        <rFont val="Times New Roman CYR"/>
        <family val="1"/>
        <charset val="204"/>
      </rPr>
      <t>превозните средства</t>
    </r>
  </si>
  <si>
    <r>
      <t xml:space="preserve">данък при придобиване на имущество по </t>
    </r>
    <r>
      <rPr>
        <b/>
        <i/>
        <sz val="12"/>
        <rFont val="Times New Roman CYR"/>
        <family val="1"/>
        <charset val="204"/>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</si>
  <si>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</si>
  <si>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</si>
  <si>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charset val="204"/>
      </rPr>
      <t>сделки в страната</t>
    </r>
  </si>
  <si>
    <r>
      <t xml:space="preserve">данък върху добавената стойност при </t>
    </r>
    <r>
      <rPr>
        <b/>
        <i/>
        <sz val="12"/>
        <rFont val="Times New Roman CYR"/>
        <family val="1"/>
        <charset val="204"/>
      </rPr>
      <t>внос</t>
    </r>
  </si>
  <si>
    <t xml:space="preserve">Акцизи </t>
  </si>
  <si>
    <r>
      <t>акциз</t>
    </r>
    <r>
      <rPr>
        <sz val="12"/>
        <rFont val="Times New Roman CYR"/>
        <family val="1"/>
        <charset val="204"/>
      </rPr>
      <t xml:space="preserve"> при сделки </t>
    </r>
    <r>
      <rPr>
        <b/>
        <i/>
        <sz val="12"/>
        <rFont val="Times New Roman CYR"/>
        <family val="1"/>
        <charset val="204"/>
      </rPr>
      <t>в страната</t>
    </r>
  </si>
  <si>
    <r>
      <t>акциз</t>
    </r>
    <r>
      <rPr>
        <sz val="12"/>
        <rFont val="Times New Roman CYR"/>
        <family val="1"/>
        <charset val="204"/>
      </rPr>
      <t xml:space="preserve"> при </t>
    </r>
    <r>
      <rPr>
        <b/>
        <i/>
        <sz val="12"/>
        <rFont val="Times New Roman CYR"/>
        <family val="1"/>
        <charset val="204"/>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</si>
  <si>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</si>
  <si>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</si>
  <si>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charset val="204"/>
      </rPr>
      <t>представителните</t>
    </r>
    <r>
      <rPr>
        <sz val="12"/>
        <rFont val="Times New Roman CYR"/>
        <family val="1"/>
        <charset val="204"/>
      </rPr>
      <t xml:space="preserve"> разходи</t>
    </r>
  </si>
  <si>
    <r>
      <t xml:space="preserve">данък върху разходите за </t>
    </r>
    <r>
      <rPr>
        <b/>
        <i/>
        <sz val="12"/>
        <rFont val="Times New Roman CYR"/>
        <family val="1"/>
        <charset val="204"/>
      </rPr>
      <t>превозни средства</t>
    </r>
  </si>
  <si>
    <r>
      <t xml:space="preserve">окончателни данъци върху </t>
    </r>
    <r>
      <rPr>
        <b/>
        <i/>
        <sz val="12"/>
        <rFont val="Times New Roman CYR"/>
        <family val="1"/>
        <charset val="204"/>
      </rPr>
      <t>залози за хазартни игри и хазартни съоръжения</t>
    </r>
  </si>
  <si>
    <r>
      <t xml:space="preserve">данък върху </t>
    </r>
    <r>
      <rPr>
        <b/>
        <i/>
        <sz val="12"/>
        <rFont val="Times New Roman CYR"/>
        <charset val="204"/>
      </rPr>
      <t xml:space="preserve">дейността от опериране на </t>
    </r>
    <r>
      <rPr>
        <sz val="12"/>
        <rFont val="Times New Roman CYR"/>
        <family val="1"/>
        <charset val="204"/>
      </rPr>
      <t>кораби</t>
    </r>
  </si>
  <si>
    <r>
      <t xml:space="preserve">данък върху приходите на </t>
    </r>
    <r>
      <rPr>
        <b/>
        <i/>
        <sz val="12"/>
        <rFont val="Times New Roman CYR"/>
        <charset val="204"/>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</si>
  <si>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</si>
  <si>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</si>
  <si>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</si>
  <si>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</si>
  <si>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charset val="204"/>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</si>
  <si>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charset val="204"/>
      </rPr>
      <t>БНБ</t>
    </r>
  </si>
  <si>
    <r>
      <t xml:space="preserve">нетни приходи от продажби на </t>
    </r>
    <r>
      <rPr>
        <b/>
        <i/>
        <sz val="12"/>
        <rFont val="Times New Roman CYR"/>
        <family val="1"/>
        <charset val="204"/>
      </rPr>
      <t>услуги, стоки и продукция</t>
    </r>
  </si>
  <si>
    <r>
      <t xml:space="preserve">приходи от </t>
    </r>
    <r>
      <rPr>
        <b/>
        <i/>
        <sz val="12"/>
        <rFont val="Times New Roman CYR"/>
        <family val="1"/>
        <charset val="204"/>
      </rPr>
      <t>наеми на имущество</t>
    </r>
  </si>
  <si>
    <r>
      <t xml:space="preserve">приходи от </t>
    </r>
    <r>
      <rPr>
        <b/>
        <i/>
        <sz val="12"/>
        <rFont val="Times New Roman CYR"/>
        <family val="1"/>
        <charset val="204"/>
      </rPr>
      <t>наеми на земя</t>
    </r>
  </si>
  <si>
    <r>
      <t xml:space="preserve">приходи от </t>
    </r>
    <r>
      <rPr>
        <b/>
        <i/>
        <sz val="12"/>
        <rFont val="Times New Roman CYR"/>
        <family val="1"/>
        <charset val="204"/>
      </rPr>
      <t>дивиденти</t>
    </r>
  </si>
  <si>
    <r>
      <t xml:space="preserve">приходи от </t>
    </r>
    <r>
      <rPr>
        <b/>
        <i/>
        <sz val="12"/>
        <rFont val="Times New Roman CYR"/>
        <family val="1"/>
        <charset val="204"/>
      </rPr>
      <t>лихви</t>
    </r>
    <r>
      <rPr>
        <sz val="12"/>
        <rFont val="Times New Roman CYR"/>
        <family val="1"/>
        <charset val="204"/>
      </rPr>
      <t xml:space="preserve"> по текущи банкови </t>
    </r>
    <r>
      <rPr>
        <b/>
        <i/>
        <sz val="12"/>
        <rFont val="Times New Roman CYR"/>
        <family val="1"/>
        <charset val="204"/>
      </rPr>
      <t>сметки</t>
    </r>
  </si>
  <si>
    <r>
      <t xml:space="preserve">приходи от </t>
    </r>
    <r>
      <rPr>
        <b/>
        <i/>
        <sz val="12"/>
        <rFont val="Times New Roman CYR"/>
        <family val="1"/>
        <charset val="204"/>
      </rPr>
      <t>лихви</t>
    </r>
    <r>
      <rPr>
        <sz val="12"/>
        <rFont val="Times New Roman CYR"/>
        <family val="1"/>
        <charset val="204"/>
      </rPr>
      <t xml:space="preserve"> по срочни </t>
    </r>
    <r>
      <rPr>
        <b/>
        <i/>
        <sz val="12"/>
        <rFont val="Times New Roman CYR"/>
        <family val="1"/>
        <charset val="204"/>
      </rPr>
      <t>депозити</t>
    </r>
  </si>
  <si>
    <r>
      <t xml:space="preserve">приходи от </t>
    </r>
    <r>
      <rPr>
        <b/>
        <i/>
        <sz val="12"/>
        <rFont val="Times New Roman CYR"/>
        <family val="1"/>
        <charset val="204"/>
      </rPr>
      <t>лихви</t>
    </r>
    <r>
      <rPr>
        <sz val="12"/>
        <rFont val="Times New Roman CYR"/>
        <family val="1"/>
        <charset val="204"/>
      </rPr>
      <t xml:space="preserve"> по предоставени </t>
    </r>
    <r>
      <rPr>
        <b/>
        <i/>
        <sz val="12"/>
        <rFont val="Times New Roman CYR"/>
        <family val="1"/>
        <charset val="204"/>
      </rPr>
      <t>заеми</t>
    </r>
    <r>
      <rPr>
        <sz val="12"/>
        <rFont val="Times New Roman CYR"/>
        <family val="1"/>
        <charset val="204"/>
      </rPr>
      <t xml:space="preserve"> в страната и чужбина</t>
    </r>
  </si>
  <si>
    <r>
      <t xml:space="preserve">приходи от </t>
    </r>
    <r>
      <rPr>
        <b/>
        <i/>
        <sz val="12"/>
        <rFont val="Times New Roman CYR"/>
        <family val="1"/>
        <charset val="204"/>
      </rPr>
      <t>лихви</t>
    </r>
    <r>
      <rPr>
        <sz val="12"/>
        <rFont val="Times New Roman CYR"/>
        <family val="1"/>
        <charset val="204"/>
      </rPr>
      <t xml:space="preserve"> от предприятия по </t>
    </r>
    <r>
      <rPr>
        <b/>
        <i/>
        <sz val="12"/>
        <rFont val="Times New Roman CYR"/>
        <family val="1"/>
        <charset val="204"/>
      </rPr>
      <t>преоформен държавен дълг</t>
    </r>
  </si>
  <si>
    <r>
      <t xml:space="preserve">приходи от </t>
    </r>
    <r>
      <rPr>
        <b/>
        <i/>
        <sz val="12"/>
        <rFont val="Times New Roman CYR"/>
        <family val="1"/>
        <charset val="204"/>
      </rPr>
      <t>лихви и отстъпки</t>
    </r>
    <r>
      <rPr>
        <sz val="12"/>
        <rFont val="Times New Roman CYR"/>
        <family val="1"/>
        <charset val="204"/>
      </rPr>
      <t xml:space="preserve"> от държавни и общински ценни книжа</t>
    </r>
  </si>
  <si>
    <r>
      <t xml:space="preserve">приходи от </t>
    </r>
    <r>
      <rPr>
        <b/>
        <i/>
        <sz val="12"/>
        <rFont val="Times New Roman CYR"/>
        <family val="1"/>
        <charset val="204"/>
      </rPr>
      <t>лихви и отстъпки</t>
    </r>
    <r>
      <rPr>
        <sz val="12"/>
        <rFont val="Times New Roman CYR"/>
        <family val="1"/>
        <charset val="204"/>
      </rPr>
      <t xml:space="preserve"> от </t>
    </r>
    <r>
      <rPr>
        <b/>
        <i/>
        <sz val="12"/>
        <rFont val="Times New Roman CYR"/>
        <family val="1"/>
        <charset val="204"/>
      </rPr>
      <t>дългови ценни книжа</t>
    </r>
    <r>
      <rPr>
        <sz val="12"/>
        <rFont val="Times New Roman CYR"/>
        <family val="1"/>
        <charset val="204"/>
      </rPr>
      <t xml:space="preserve"> на </t>
    </r>
    <r>
      <rPr>
        <b/>
        <i/>
        <sz val="12"/>
        <rFont val="Times New Roman CYR"/>
        <family val="1"/>
        <charset val="204"/>
      </rPr>
      <t>местни и чуждестранни лица</t>
    </r>
  </si>
  <si>
    <r>
      <t>лихви</t>
    </r>
    <r>
      <rPr>
        <sz val="12"/>
        <rFont val="Times New Roman CYR"/>
        <family val="1"/>
        <charset val="204"/>
      </rPr>
      <t xml:space="preserve"> по срочни </t>
    </r>
    <r>
      <rPr>
        <b/>
        <i/>
        <sz val="12"/>
        <rFont val="Times New Roman CYR"/>
        <family val="1"/>
        <charset val="204"/>
      </rPr>
      <t>депозити за сметка на централния бюджет (+/-)</t>
    </r>
  </si>
  <si>
    <r>
      <t xml:space="preserve">приходи от </t>
    </r>
    <r>
      <rPr>
        <b/>
        <i/>
        <sz val="12"/>
        <rFont val="Times New Roman CYR"/>
        <family val="1"/>
        <charset val="204"/>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</si>
  <si>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</si>
  <si>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</si>
  <si>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</si>
  <si>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</si>
  <si>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</si>
  <si>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charset val="204"/>
      </rPr>
      <t xml:space="preserve">общежития </t>
    </r>
    <r>
      <rPr>
        <sz val="12"/>
        <rFont val="Times New Roman CYR"/>
        <family val="1"/>
        <charset val="204"/>
      </rPr>
      <t>и други по образованието</t>
    </r>
  </si>
  <si>
    <t>27-10</t>
  </si>
  <si>
    <r>
      <t xml:space="preserve">за </t>
    </r>
    <r>
      <rPr>
        <b/>
        <i/>
        <sz val="12"/>
        <rFont val="Times New Roman CYR"/>
        <family val="1"/>
        <charset val="204"/>
      </rPr>
      <t>технически услуги</t>
    </r>
  </si>
  <si>
    <t>27-11</t>
  </si>
  <si>
    <r>
      <t xml:space="preserve">за </t>
    </r>
    <r>
      <rPr>
        <b/>
        <i/>
        <sz val="12"/>
        <rFont val="Times New Roman CYR"/>
        <family val="1"/>
        <charset val="204"/>
      </rPr>
      <t>административни услуги</t>
    </r>
  </si>
  <si>
    <t>27-15</t>
  </si>
  <si>
    <r>
      <t xml:space="preserve">за </t>
    </r>
    <r>
      <rPr>
        <b/>
        <i/>
        <sz val="12"/>
        <rFont val="Times New Roman CYR"/>
        <family val="1"/>
        <charset val="204"/>
      </rPr>
      <t>откупуване на гробни места</t>
    </r>
  </si>
  <si>
    <t>27-17</t>
  </si>
  <si>
    <r>
      <t>за</t>
    </r>
    <r>
      <rPr>
        <b/>
        <i/>
        <sz val="12"/>
        <rFont val="Times New Roman CYR"/>
        <family val="1"/>
        <charset val="204"/>
      </rPr>
      <t xml:space="preserve"> притежаване на куче</t>
    </r>
  </si>
  <si>
    <t>27-29</t>
  </si>
  <si>
    <r>
      <t>други</t>
    </r>
    <r>
      <rPr>
        <sz val="12"/>
        <rFont val="Times New Roman CYR"/>
        <family val="1"/>
        <charset val="204"/>
      </rPr>
      <t xml:space="preserve"> общински такси</t>
    </r>
  </si>
  <si>
    <t>Глоби, санкции и наказателни лихви</t>
  </si>
  <si>
    <r>
      <t>конфискувани средства</t>
    </r>
    <r>
      <rPr>
        <sz val="12"/>
        <rFont val="Times New Roman CYR"/>
        <family val="1"/>
        <charset val="204"/>
      </rPr>
      <t xml:space="preserve"> и приходи от продажби на конфискувани и придобити от залог вещи</t>
    </r>
  </si>
  <si>
    <r>
      <t>глоби</t>
    </r>
    <r>
      <rPr>
        <sz val="12"/>
        <rFont val="Times New Roman CYR"/>
        <family val="1"/>
        <charset val="204"/>
      </rPr>
      <t>,</t>
    </r>
    <r>
      <rPr>
        <i/>
        <sz val="12"/>
        <rFont val="Times New Roman Cyr"/>
        <family val="1"/>
        <charset val="204"/>
      </rPr>
      <t xml:space="preserve"> </t>
    </r>
    <r>
      <rPr>
        <sz val="12"/>
        <rFont val="Times New Roman CYR"/>
        <family val="1"/>
        <charset val="204"/>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</si>
  <si>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</si>
  <si>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charset val="204"/>
      </rPr>
      <t xml:space="preserve"> от валутни операции (нето) (+/-)</t>
    </r>
  </si>
  <si>
    <r>
      <t>получени</t>
    </r>
    <r>
      <rPr>
        <b/>
        <i/>
        <sz val="12"/>
        <rFont val="Times New Roman CYR"/>
        <family val="1"/>
        <charset val="204"/>
      </rPr>
      <t xml:space="preserve"> застрахователни обезщетения за ДМА</t>
    </r>
  </si>
  <si>
    <r>
      <t>получени</t>
    </r>
    <r>
      <rPr>
        <b/>
        <i/>
        <sz val="12"/>
        <rFont val="Times New Roman CYR"/>
        <family val="1"/>
        <charset val="204"/>
      </rPr>
      <t xml:space="preserve"> други застрахователни обезщетения</t>
    </r>
  </si>
  <si>
    <r>
      <t>други</t>
    </r>
    <r>
      <rPr>
        <sz val="12"/>
        <rFont val="Times New Roman CYR"/>
        <family val="1"/>
        <charset val="204"/>
      </rPr>
      <t xml:space="preserve"> неданъчни приходи</t>
    </r>
  </si>
  <si>
    <t xml:space="preserve">Внесени ДДС и други данъци върху продажбите </t>
  </si>
  <si>
    <r>
      <t xml:space="preserve">внесен </t>
    </r>
    <r>
      <rPr>
        <b/>
        <i/>
        <sz val="12"/>
        <rFont val="Times New Roman CYR"/>
        <family val="1"/>
        <charset val="204"/>
      </rPr>
      <t>ДДС</t>
    </r>
    <r>
      <rPr>
        <sz val="12"/>
        <rFont val="Times New Roman CYR"/>
        <family val="1"/>
        <charset val="204"/>
      </rPr>
      <t xml:space="preserve"> (-)</t>
    </r>
  </si>
  <si>
    <r>
      <t xml:space="preserve">внесен </t>
    </r>
    <r>
      <rPr>
        <i/>
        <sz val="12"/>
        <rFont val="Times New Roman CYR"/>
        <charset val="204"/>
      </rPr>
      <t>данък върху приходите от стопанска дейност</t>
    </r>
    <r>
      <rPr>
        <sz val="12"/>
        <rFont val="Times New Roman CYR"/>
        <family val="1"/>
        <charset val="204"/>
      </rPr>
      <t xml:space="preserve"> на бюджетните предприятия (-)</t>
    </r>
  </si>
  <si>
    <r>
      <t xml:space="preserve">внесени </t>
    </r>
    <r>
      <rPr>
        <b/>
        <i/>
        <sz val="12"/>
        <rFont val="Times New Roman CYR"/>
        <family val="1"/>
        <charset val="204"/>
      </rPr>
      <t>други данъци</t>
    </r>
    <r>
      <rPr>
        <sz val="12"/>
        <rFont val="Times New Roman CYR"/>
        <family val="1"/>
        <charset val="204"/>
      </rPr>
      <t xml:space="preserve">,такси и вноски </t>
    </r>
    <r>
      <rPr>
        <b/>
        <i/>
        <sz val="12"/>
        <rFont val="Times New Roman CYR"/>
        <family val="1"/>
        <charset val="204"/>
      </rPr>
      <t>върху продажбите</t>
    </r>
    <r>
      <rPr>
        <sz val="12"/>
        <rFont val="Times New Roman CYR"/>
        <family val="1"/>
        <charset val="204"/>
      </rPr>
      <t xml:space="preserve"> (-)</t>
    </r>
  </si>
  <si>
    <t>Постъпления от продажба на нефинансови активи (без 40-71)</t>
  </si>
  <si>
    <r>
      <t xml:space="preserve">постъпления от продажба на </t>
    </r>
    <r>
      <rPr>
        <b/>
        <i/>
        <sz val="12"/>
        <rFont val="Times New Roman CYR"/>
        <family val="1"/>
        <charset val="204"/>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</si>
  <si>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</si>
  <si>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</si>
  <si>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</si>
  <si>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</si>
  <si>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</si>
  <si>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</si>
  <si>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</si>
  <si>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</si>
  <si>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</si>
  <si>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</si>
  <si>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</si>
  <si>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</si>
  <si>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</si>
  <si>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</si>
  <si>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</si>
  <si>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</si>
  <si>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</si>
  <si>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</si>
  <si>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</si>
  <si>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</si>
  <si>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</si>
  <si>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</si>
  <si>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</si>
  <si>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</si>
  <si>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</si>
  <si>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</si>
  <si>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</si>
  <si>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</si>
  <si>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</si>
  <si>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</si>
  <si>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</si>
  <si>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</si>
  <si>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</si>
  <si>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</si>
  <si>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</si>
  <si>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</si>
  <si>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</si>
  <si>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</si>
  <si>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</si>
  <si>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</si>
  <si>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</si>
  <si>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</si>
  <si>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</si>
  <si>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</si>
  <si>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</si>
  <si>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</si>
  <si>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</si>
  <si>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</si>
  <si>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</si>
  <si>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</si>
  <si>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</si>
  <si>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</si>
  <si>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</si>
  <si>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</si>
  <si>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</si>
  <si>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</si>
  <si>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</si>
  <si>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</si>
  <si>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</si>
  <si>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charset val="204"/>
      </rPr>
      <t>СБКО за облекло и други</t>
    </r>
    <r>
      <rPr>
        <sz val="12"/>
        <rFont val="Times New Roman CYR"/>
        <family val="1"/>
        <charset val="204"/>
      </rPr>
      <t xml:space="preserve"> на персонала, с характер на възнаграждение</t>
    </r>
  </si>
  <si>
    <r>
      <t>обезщетения</t>
    </r>
    <r>
      <rPr>
        <sz val="12"/>
        <rFont val="Times New Roman CYR"/>
        <family val="1"/>
        <charset val="204"/>
      </rPr>
      <t xml:space="preserve"> за персонала, с характер на възнаграждение</t>
    </r>
  </si>
  <si>
    <r>
      <t>други</t>
    </r>
    <r>
      <rPr>
        <sz val="12"/>
        <rFont val="Times New Roman CYR"/>
        <family val="1"/>
        <charset val="204"/>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</si>
  <si>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</si>
  <si>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</si>
  <si>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</si>
  <si>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</si>
  <si>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</si>
  <si>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</si>
  <si>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</si>
  <si>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</si>
  <si>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</si>
  <si>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</si>
  <si>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</si>
  <si>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</si>
  <si>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</si>
  <si>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</si>
  <si>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charset val="204"/>
      </rPr>
      <t>външни услуги</t>
    </r>
  </si>
  <si>
    <t>Текущ ремонт</t>
  </si>
  <si>
    <r>
      <t xml:space="preserve">командировки </t>
    </r>
    <r>
      <rPr>
        <b/>
        <i/>
        <sz val="12"/>
        <rFont val="Times New Roman CYR"/>
        <family val="1"/>
        <charset val="204"/>
      </rPr>
      <t>в страната</t>
    </r>
  </si>
  <si>
    <r>
      <t xml:space="preserve">краткосрочни командировки </t>
    </r>
    <r>
      <rPr>
        <b/>
        <i/>
        <sz val="12"/>
        <rFont val="Times New Roman CYR"/>
        <family val="1"/>
        <charset val="204"/>
      </rPr>
      <t>в чужбина</t>
    </r>
  </si>
  <si>
    <r>
      <t xml:space="preserve">разходи за </t>
    </r>
    <r>
      <rPr>
        <b/>
        <i/>
        <sz val="12"/>
        <rFont val="Times New Roman CYR"/>
        <family val="1"/>
        <charset val="204"/>
      </rPr>
      <t>застраховки</t>
    </r>
  </si>
  <si>
    <r>
      <t>други</t>
    </r>
    <r>
      <rPr>
        <sz val="12"/>
        <rFont val="Times New Roman CYR"/>
        <family val="1"/>
        <charset val="204"/>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</si>
  <si>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</si>
  <si>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charset val="204"/>
      </rPr>
      <t>по държавни (общински) ценни книжа</t>
    </r>
  </si>
  <si>
    <r>
      <t>отстъпки</t>
    </r>
    <r>
      <rPr>
        <sz val="12"/>
        <rFont val="Times New Roman CYR"/>
        <family val="1"/>
        <charset val="204"/>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</si>
  <si>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</si>
  <si>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charset val="204"/>
      </rPr>
      <t xml:space="preserve"> по държавни ценни книжа, емитирани </t>
    </r>
    <r>
      <rPr>
        <b/>
        <i/>
        <sz val="12"/>
        <rFont val="Times New Roman CYR"/>
        <family val="1"/>
        <charset val="204"/>
      </rPr>
      <t>за структурната реформа</t>
    </r>
    <r>
      <rPr>
        <sz val="12"/>
        <rFont val="Times New Roman CYR"/>
        <family val="1"/>
        <charset val="204"/>
      </rPr>
      <t xml:space="preserve"> </t>
    </r>
  </si>
  <si>
    <r>
      <t>премии над номинала</t>
    </r>
    <r>
      <rPr>
        <sz val="12"/>
        <rFont val="Times New Roman CYR"/>
        <charset val="204"/>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</si>
  <si>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</si>
  <si>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charset val="204"/>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</si>
  <si>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</si>
  <si>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</si>
  <si>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</si>
  <si>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</si>
  <si>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</si>
  <si>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</si>
  <si>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суми по платени лихви</t>
    </r>
    <r>
      <rPr>
        <sz val="12"/>
        <rFont val="Times New Roman CYR"/>
        <family val="1"/>
        <charset val="204"/>
      </rPr>
      <t xml:space="preserve"> по </t>
    </r>
    <r>
      <rPr>
        <b/>
        <i/>
        <sz val="12"/>
        <rFont val="Times New Roman CYR"/>
        <family val="1"/>
        <charset val="204"/>
      </rPr>
      <t xml:space="preserve">активирани гаранции </t>
    </r>
    <r>
      <rPr>
        <i/>
        <sz val="12"/>
        <rFont val="Times New Roman Cyr"/>
        <family val="1"/>
        <charset val="204"/>
      </rPr>
      <t>(-)</t>
    </r>
  </si>
  <si>
    <r>
      <t>Други</t>
    </r>
    <r>
      <rPr>
        <sz val="12"/>
        <rFont val="Times New Roman CYR"/>
        <family val="1"/>
        <charset val="204"/>
      </rPr>
      <t xml:space="preserve"> разходи за лихви към  </t>
    </r>
    <r>
      <rPr>
        <b/>
        <i/>
        <sz val="12"/>
        <rFont val="Times New Roman CYR"/>
        <family val="1"/>
        <charset val="204"/>
      </rPr>
      <t>местни лица</t>
    </r>
  </si>
  <si>
    <r>
      <t>Други</t>
    </r>
    <r>
      <rPr>
        <sz val="12"/>
        <rFont val="Times New Roman CYR"/>
        <family val="1"/>
        <charset val="204"/>
      </rPr>
      <t xml:space="preserve"> разходи за лихви към </t>
    </r>
    <r>
      <rPr>
        <b/>
        <i/>
        <sz val="12"/>
        <rFont val="Times New Roman CYR"/>
        <family val="1"/>
        <charset val="204"/>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</si>
  <si>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</si>
  <si>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</si>
  <si>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</si>
  <si>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</si>
  <si>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</si>
  <si>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</si>
  <si>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</si>
  <si>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</si>
  <si>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</si>
  <si>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charset val="204"/>
      </rPr>
      <t>социалното осигуряване</t>
    </r>
  </si>
  <si>
    <r>
      <t xml:space="preserve">обезщетения и помощи по </t>
    </r>
    <r>
      <rPr>
        <b/>
        <i/>
        <sz val="12"/>
        <rFont val="Times New Roman CYR"/>
        <charset val="204"/>
      </rPr>
      <t>социалното подпомагане</t>
    </r>
  </si>
  <si>
    <r>
      <t xml:space="preserve">обезщетения и помощи по </t>
    </r>
    <r>
      <rPr>
        <b/>
        <i/>
        <sz val="12"/>
        <rFont val="Times New Roman CYR"/>
        <charset val="204"/>
      </rPr>
      <t>решение на общинския съвет</t>
    </r>
  </si>
  <si>
    <r>
      <t>текущи трансфери за домакинства от средства на</t>
    </r>
    <r>
      <rPr>
        <b/>
        <i/>
        <sz val="12"/>
        <rFont val="Times New Roman CYR"/>
        <charset val="204"/>
      </rPr>
      <t xml:space="preserve"> Европейския съюз</t>
    </r>
  </si>
  <si>
    <r>
      <t xml:space="preserve">текущи трансфери за домакинства по други </t>
    </r>
    <r>
      <rPr>
        <b/>
        <i/>
        <sz val="12"/>
        <rFont val="Times New Roman CYR"/>
        <charset val="204"/>
      </rPr>
      <t>международни програми и споразумения</t>
    </r>
  </si>
  <si>
    <r>
      <t>други</t>
    </r>
    <r>
      <rPr>
        <sz val="12"/>
        <rFont val="Times New Roman CYR"/>
        <family val="1"/>
        <charset val="204"/>
      </rPr>
      <t xml:space="preserve"> текущи трансфери за домакинствата</t>
    </r>
  </si>
  <si>
    <t>за текуща дейност</t>
  </si>
  <si>
    <r>
      <t xml:space="preserve">за осъществяване на </t>
    </r>
    <r>
      <rPr>
        <b/>
        <i/>
        <sz val="12"/>
        <rFont val="Times New Roman CYR"/>
        <family val="1"/>
        <charset val="204"/>
      </rPr>
      <t>болнична помощ</t>
    </r>
    <r>
      <rPr>
        <sz val="12"/>
        <rFont val="Times New Roman CYR"/>
        <family val="1"/>
        <charset val="204"/>
      </rPr>
      <t xml:space="preserve"> </t>
    </r>
  </si>
  <si>
    <r>
      <t>други</t>
    </r>
    <r>
      <rPr>
        <sz val="12"/>
        <rFont val="Times New Roman CYR"/>
        <family val="1"/>
        <charset val="204"/>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</si>
  <si>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</si>
  <si>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</si>
  <si>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</si>
  <si>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charset val="204"/>
      </rPr>
      <t>компютри и хардуер</t>
    </r>
  </si>
  <si>
    <r>
      <t xml:space="preserve">придобиване на </t>
    </r>
    <r>
      <rPr>
        <b/>
        <i/>
        <sz val="12"/>
        <rFont val="Times New Roman CYR"/>
        <family val="1"/>
        <charset val="204"/>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</si>
  <si>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</si>
  <si>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</si>
  <si>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</si>
  <si>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</si>
  <si>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</si>
  <si>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</si>
  <si>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</si>
  <si>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charset val="204"/>
      </rPr>
      <t>СЕБРА</t>
    </r>
    <r>
      <rPr>
        <sz val="12"/>
        <rFont val="Times New Roman CYR"/>
        <family val="1"/>
        <charset val="204"/>
      </rPr>
      <t xml:space="preserve">  (-)</t>
    </r>
  </si>
  <si>
    <r>
      <t xml:space="preserve">Разчети с първостепенен разпоредител за плащания в </t>
    </r>
    <r>
      <rPr>
        <b/>
        <i/>
        <sz val="12"/>
        <rFont val="Times New Roman CYR"/>
        <charset val="204"/>
      </rPr>
      <t>СЕБРА</t>
    </r>
    <r>
      <rPr>
        <sz val="12"/>
        <rFont val="Times New Roman CYR"/>
        <family val="1"/>
        <charset val="204"/>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</si>
  <si>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</si>
  <si>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</si>
  <si>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</si>
  <si>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charset val="204"/>
      </rPr>
      <t>дялове и акции</t>
    </r>
    <r>
      <rPr>
        <sz val="12"/>
        <rFont val="Times New Roman CYR"/>
        <family val="1"/>
        <charset val="204"/>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</si>
  <si>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</si>
  <si>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</si>
  <si>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charset val="204"/>
      </rPr>
      <t>нефинансови предприятия</t>
    </r>
  </si>
  <si>
    <r>
      <t xml:space="preserve">капиталови трансфери за </t>
    </r>
    <r>
      <rPr>
        <b/>
        <i/>
        <sz val="12"/>
        <rFont val="Times New Roman CYR"/>
        <family val="1"/>
        <charset val="204"/>
      </rPr>
      <t>финансови институции</t>
    </r>
  </si>
  <si>
    <r>
      <t xml:space="preserve">капиталови трансфери за </t>
    </r>
    <r>
      <rPr>
        <b/>
        <i/>
        <sz val="12"/>
        <rFont val="Times New Roman CYR"/>
        <family val="1"/>
        <charset val="204"/>
      </rPr>
      <t>организации с нестопанска цел</t>
    </r>
  </si>
  <si>
    <r>
      <t xml:space="preserve">капиталови трансфери за </t>
    </r>
    <r>
      <rPr>
        <b/>
        <i/>
        <sz val="12"/>
        <rFont val="Times New Roman CYR"/>
        <family val="1"/>
        <charset val="204"/>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</si>
  <si>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</si>
  <si>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charset val="204"/>
      </rPr>
      <t>държавния резерв</t>
    </r>
  </si>
  <si>
    <r>
      <t xml:space="preserve">плащания за изкупуване на </t>
    </r>
    <r>
      <rPr>
        <b/>
        <i/>
        <sz val="12"/>
        <rFont val="Times New Roman CYR"/>
        <family val="1"/>
        <charset val="204"/>
      </rPr>
      <t>земеделска продукция</t>
    </r>
  </si>
  <si>
    <r>
      <t xml:space="preserve">постъпления от продажба на държавния резерв </t>
    </r>
    <r>
      <rPr>
        <i/>
        <sz val="12"/>
        <color indexed="10"/>
        <rFont val="Times New Roman CYR"/>
        <charset val="204"/>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</si>
  <si>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</si>
  <si>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</si>
  <si>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</si>
  <si>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</si>
  <si>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</si>
  <si>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</si>
  <si>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</si>
  <si>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</si>
  <si>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</si>
  <si>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</si>
  <si>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</si>
  <si>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</si>
  <si>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</si>
  <si>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</si>
  <si>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</si>
  <si>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</si>
  <si>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</si>
  <si>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</si>
  <si>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</si>
  <si>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</si>
  <si>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</si>
  <si>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</si>
  <si>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</si>
  <si>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</si>
  <si>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</si>
  <si>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</si>
  <si>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</si>
  <si>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</si>
  <si>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</si>
  <si>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</si>
  <si>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</si>
  <si>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</si>
  <si>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</si>
  <si>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</si>
  <si>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</si>
  <si>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</si>
  <si>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</si>
  <si>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</si>
  <si>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</si>
  <si>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</si>
  <si>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</si>
  <si>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</si>
  <si>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</si>
  <si>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</si>
  <si>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</si>
  <si>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</si>
  <si>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</si>
  <si>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</si>
  <si>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</si>
  <si>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</si>
  <si>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</si>
  <si>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</si>
  <si>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</si>
  <si>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</si>
  <si>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</si>
  <si>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</si>
  <si>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charset val="204"/>
      </rPr>
      <t xml:space="preserve"> и </t>
    </r>
    <r>
      <rPr>
        <b/>
        <i/>
        <sz val="12"/>
        <rFont val="Times New Roman CYR"/>
        <charset val="204"/>
      </rPr>
      <t>отстъпки</t>
    </r>
    <r>
      <rPr>
        <sz val="12"/>
        <rFont val="Times New Roman CYR"/>
        <charset val="204"/>
      </rPr>
      <t xml:space="preserve"> по </t>
    </r>
    <r>
      <rPr>
        <b/>
        <i/>
        <sz val="12"/>
        <rFont val="Times New Roman CYR"/>
        <charset val="204"/>
      </rPr>
      <t>целеви емисии</t>
    </r>
    <r>
      <rPr>
        <sz val="12"/>
        <rFont val="Times New Roman CYR"/>
        <charset val="204"/>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</si>
  <si>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</si>
  <si>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charset val="204"/>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</si>
  <si>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</si>
  <si>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</si>
  <si>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</si>
  <si>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</si>
  <si>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</si>
  <si>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</si>
  <si>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</si>
  <si>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</si>
  <si>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</si>
  <si>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</si>
  <si>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charset val="204"/>
      </rPr>
      <t>нето</t>
    </r>
    <r>
      <rPr>
        <b/>
        <sz val="12"/>
        <color indexed="12"/>
        <rFont val="Times New Roman"/>
        <family val="1"/>
        <charset val="204"/>
      </rPr>
      <t xml:space="preserve"> (+/-)</t>
    </r>
  </si>
  <si>
    <r>
      <t xml:space="preserve">Държавни (общински) ценни книжа емитирани на международните капиталови пазари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</si>
  <si>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Заеми от банки и други лица в страната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b/>
        <sz val="12"/>
        <color indexed="12"/>
        <rFont val="Times New Roman"/>
        <family val="1"/>
        <charset val="204"/>
      </rPr>
      <t>/</t>
    </r>
    <r>
      <rPr>
        <i/>
        <sz val="12"/>
        <color indexed="12"/>
        <rFont val="Times New Roman"/>
        <family val="1"/>
        <charset val="204"/>
      </rPr>
      <t>-</t>
    </r>
    <r>
      <rPr>
        <sz val="12"/>
        <color indexed="12"/>
        <rFont val="Times New Roman"/>
        <family val="1"/>
        <charset val="204"/>
      </rPr>
      <t>)</t>
    </r>
  </si>
  <si>
    <r>
      <t xml:space="preserve">Операции с други ценни книжа и финансови активи за управление на ликвидността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</si>
  <si>
    <r>
      <t xml:space="preserve">Друго финансиране - </t>
    </r>
    <r>
      <rPr>
        <b/>
        <i/>
        <sz val="12"/>
        <color indexed="12"/>
        <rFont val="Times New Roman"/>
        <family val="1"/>
        <charset val="204"/>
      </rPr>
      <t>нето</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</si>
  <si>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Депозити и средства по сметки - </t>
    </r>
    <r>
      <rPr>
        <b/>
        <i/>
        <sz val="12"/>
        <color indexed="12"/>
        <rFont val="Times New Roman"/>
        <family val="1"/>
        <charset val="204"/>
      </rPr>
      <t>нето</t>
    </r>
    <r>
      <rPr>
        <b/>
        <sz val="12"/>
        <color indexed="12"/>
        <rFont val="Times New Roman"/>
        <family val="1"/>
        <charset val="204"/>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</si>
  <si>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charset val="204"/>
      </rPr>
      <t>системата на "Единната сметка"-нето</t>
    </r>
    <r>
      <rPr>
        <b/>
        <sz val="12"/>
        <color indexed="12"/>
        <rFont val="Times New Roman"/>
        <family val="1"/>
        <charset val="204"/>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</si>
  <si>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</si>
  <si>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</si>
  <si>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</si>
  <si>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</si>
  <si>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</si>
  <si>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</si>
  <si>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</si>
  <si>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</si>
  <si>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</si>
  <si>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</si>
  <si>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</si>
  <si>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</si>
  <si>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</si>
  <si>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</si>
  <si>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</si>
  <si>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</si>
  <si>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</si>
  <si>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</si>
  <si>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</si>
  <si>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</si>
  <si>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</si>
  <si>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</si>
  <si>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</si>
  <si>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</si>
  <si>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</si>
  <si>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</si>
  <si>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charset val="204"/>
      </rPr>
      <t xml:space="preserve">дивидентите </t>
    </r>
    <r>
      <rPr>
        <sz val="12"/>
        <rFont val="Times New Roman CYR"/>
        <charset val="204"/>
      </rPr>
      <t>и</t>
    </r>
    <r>
      <rPr>
        <b/>
        <sz val="12"/>
        <rFont val="Times New Roman CYR"/>
        <charset val="204"/>
      </rPr>
      <t xml:space="preserve"> ликвидационните дялове</t>
    </r>
    <r>
      <rPr>
        <sz val="12"/>
        <rFont val="Times New Roman CYR"/>
        <family val="1"/>
        <charset val="204"/>
      </rPr>
      <t xml:space="preserve"> на</t>
    </r>
    <r>
      <rPr>
        <b/>
        <i/>
        <sz val="12"/>
        <rFont val="Times New Roman CYR"/>
        <charset val="204"/>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</si>
  <si>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</si>
  <si>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</si>
  <si>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</si>
  <si>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</si>
  <si>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</si>
  <si>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</si>
  <si>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</si>
  <si>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</si>
  <si>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</si>
  <si>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</si>
  <si>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</si>
  <si>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</si>
  <si>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</si>
  <si>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</si>
  <si>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</si>
  <si>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</si>
  <si>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</si>
  <si>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charset val="204"/>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</si>
  <si>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</si>
  <si>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</si>
  <si>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</si>
  <si>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</si>
  <si>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</si>
  <si>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</si>
  <si>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</si>
  <si>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</si>
  <si>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</si>
  <si>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</si>
  <si>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</si>
  <si>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</si>
  <si>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</si>
  <si>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</si>
  <si>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</si>
  <si>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</si>
  <si>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</si>
  <si>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</si>
  <si>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</si>
  <si>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</si>
  <si>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</si>
  <si>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</si>
  <si>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</si>
  <si>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</si>
  <si>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</si>
  <si>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</si>
  <si>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</si>
  <si>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</si>
  <si>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</si>
  <si>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</si>
  <si>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</si>
  <si>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</si>
  <si>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</si>
  <si>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</si>
  <si>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</si>
  <si>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</si>
  <si>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</si>
  <si>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</si>
  <si>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</si>
  <si>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</si>
  <si>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</si>
  <si>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</si>
  <si>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</si>
  <si>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</si>
  <si>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</si>
  <si>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</si>
  <si>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</si>
  <si>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</si>
  <si>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</si>
  <si>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</si>
  <si>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</si>
  <si>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</si>
  <si>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</si>
  <si>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</si>
  <si>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</si>
  <si>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</si>
  <si>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</si>
  <si>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</si>
  <si>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</si>
  <si>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</si>
  <si>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</si>
  <si>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</si>
  <si>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</si>
  <si>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</si>
  <si>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</si>
  <si>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</si>
  <si>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</si>
  <si>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</si>
  <si>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</si>
  <si>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</si>
  <si>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</si>
  <si>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</si>
  <si>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</si>
  <si>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</si>
  <si>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</si>
  <si>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</si>
  <si>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</si>
  <si>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</si>
  <si>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</si>
  <si>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</si>
  <si>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</si>
  <si>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</si>
  <si>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</si>
  <si>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</si>
  <si>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</si>
  <si>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</si>
  <si>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</si>
  <si>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</si>
  <si>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</si>
  <si>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</si>
  <si>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</si>
  <si>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</si>
  <si>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</si>
  <si>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</si>
  <si>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</si>
  <si>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</si>
  <si>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</si>
  <si>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</si>
  <si>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</si>
  <si>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</si>
  <si>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</si>
  <si>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</si>
  <si>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</si>
  <si>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</si>
  <si>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</si>
  <si>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</si>
  <si>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</si>
  <si>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</si>
  <si>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</si>
  <si>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</si>
  <si>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</si>
  <si>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</si>
  <si>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</si>
  <si>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</si>
  <si>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</si>
  <si>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</si>
  <si>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</si>
  <si>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</si>
  <si>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</si>
  <si>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</si>
  <si>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</si>
  <si>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</si>
  <si>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</si>
  <si>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</si>
  <si>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</si>
  <si>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</si>
  <si>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</si>
  <si>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</si>
  <si>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</si>
  <si>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</si>
  <si>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</si>
  <si>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</si>
  <si>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</si>
  <si>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</si>
  <si>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</si>
  <si>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</si>
  <si>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</si>
  <si>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</si>
  <si>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</si>
  <si>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</si>
  <si>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</si>
  <si>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</si>
  <si>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</si>
  <si>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</si>
  <si>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</si>
  <si>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</si>
  <si>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</si>
  <si>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</si>
  <si>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</si>
  <si>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</si>
  <si>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</si>
  <si>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</si>
  <si>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</si>
  <si>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charset val="204"/>
      </rPr>
      <t>съвместни</t>
    </r>
    <r>
      <rPr>
        <sz val="12"/>
        <rFont val="Times New Roman CYR"/>
        <family val="1"/>
        <charset val="204"/>
      </rPr>
      <t xml:space="preserve"> предприятия, активи и стопански дейности (-)</t>
    </r>
  </si>
  <si>
    <r>
      <t>постъпления</t>
    </r>
    <r>
      <rPr>
        <sz val="12"/>
        <rFont val="Times New Roman CYR"/>
        <family val="1"/>
        <charset val="204"/>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</si>
  <si>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</si>
  <si>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charset val="204"/>
      </rPr>
      <t xml:space="preserve"> средства по лихвени заеми (-)</t>
    </r>
  </si>
  <si>
    <r>
      <t>възстановени</t>
    </r>
    <r>
      <rPr>
        <sz val="12"/>
        <rFont val="Times New Roman CYR"/>
        <family val="1"/>
        <charset val="204"/>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</si>
  <si>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</si>
  <si>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в страната</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</si>
  <si>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</si>
  <si>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</si>
  <si>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средства</t>
    </r>
    <r>
      <rPr>
        <sz val="12"/>
        <rFont val="Times New Roman CYR"/>
        <family val="1"/>
        <charset val="204"/>
      </rPr>
      <t xml:space="preserve"> по активирани гаранции и поръчителства (+)</t>
    </r>
  </si>
  <si>
    <r>
      <t>вноски</t>
    </r>
    <r>
      <rPr>
        <sz val="12"/>
        <rFont val="Times New Roman CYR"/>
        <family val="1"/>
        <charset val="204"/>
      </rPr>
      <t xml:space="preserve"> от предприятия по </t>
    </r>
    <r>
      <rPr>
        <b/>
        <i/>
        <sz val="12"/>
        <rFont val="Times New Roman CYR"/>
        <family val="1"/>
        <charset val="204"/>
      </rPr>
      <t>преоформен държавен дълг</t>
    </r>
    <r>
      <rPr>
        <sz val="12"/>
        <rFont val="Times New Roman CYR"/>
        <family val="1"/>
        <charset val="204"/>
      </rPr>
      <t xml:space="preserve"> (+)</t>
    </r>
  </si>
  <si>
    <r>
      <t xml:space="preserve">получени суми от </t>
    </r>
    <r>
      <rPr>
        <b/>
        <i/>
        <sz val="12"/>
        <rFont val="Times New Roman CYR"/>
        <family val="1"/>
        <charset val="204"/>
      </rPr>
      <t>банки в несъстоятелност</t>
    </r>
    <r>
      <rPr>
        <sz val="12"/>
        <rFont val="Times New Roman CYR"/>
        <family val="1"/>
        <charset val="204"/>
      </rPr>
      <t xml:space="preserve"> (+)</t>
    </r>
  </si>
  <si>
    <t>Предоставени заеми към крайни бенефициенти по държавни инвестиционни заеми (нето)</t>
  </si>
  <si>
    <r>
      <t>предоставени</t>
    </r>
    <r>
      <rPr>
        <sz val="12"/>
        <rFont val="Times New Roman CYR"/>
      </rPr>
      <t xml:space="preserve"> заеми на крайни бенефициенти (-)</t>
    </r>
  </si>
  <si>
    <r>
      <t>възстановени</t>
    </r>
    <r>
      <rPr>
        <sz val="12"/>
        <rFont val="Times New Roman CYR"/>
      </rPr>
      <t xml:space="preserve"> суми по предоставени заеми на крайни бенефиценти (+)</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</si>
  <si>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</si>
  <si>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</si>
  <si>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</si>
  <si>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 xml:space="preserve">дългосрочни </t>
    </r>
    <r>
      <rPr>
        <sz val="12"/>
        <rFont val="Times New Roman CYR"/>
        <family val="1"/>
        <charset val="204"/>
      </rPr>
      <t xml:space="preserve">заеми от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</si>
  <si>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</si>
  <si>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</si>
  <si>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международни организации </t>
    </r>
    <r>
      <rPr>
        <i/>
        <sz val="12"/>
        <rFont val="Times New Roman Cyr"/>
        <family val="1"/>
        <charset val="204"/>
      </rPr>
      <t>(-)</t>
    </r>
  </si>
  <si>
    <r>
      <t xml:space="preserve">Разходи за лихви по заеми от </t>
    </r>
    <r>
      <rPr>
        <b/>
        <i/>
        <sz val="12"/>
        <rFont val="Times New Roman CYR"/>
        <family val="1"/>
        <charset val="204"/>
      </rPr>
      <t>банки в страната</t>
    </r>
  </si>
  <si>
    <r>
      <t xml:space="preserve">придобиване на </t>
    </r>
    <r>
      <rPr>
        <b/>
        <i/>
        <sz val="12"/>
        <rFont val="Times New Roman CYR"/>
        <family val="1"/>
        <charset val="204"/>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</si>
  <si>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</si>
  <si>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</si>
  <si>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</si>
  <si>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</si>
  <si>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t>Step:</t>
  </si>
  <si>
    <t>&lt;------          ДЕЙНОСТ    -  код  по  ЕБК</t>
  </si>
  <si>
    <t>Date</t>
  </si>
  <si>
    <t>Name:</t>
  </si>
  <si>
    <r>
      <t>А )</t>
    </r>
    <r>
      <rPr>
        <b/>
        <sz val="12"/>
        <color indexed="20"/>
        <rFont val="Times New Roman CYR"/>
      </rPr>
      <t xml:space="preserve"> </t>
    </r>
    <r>
      <rPr>
        <b/>
        <sz val="12"/>
        <color indexed="18"/>
        <rFont val="Times New Roman CYR"/>
      </rPr>
      <t>Кодове на бюджетни организации от подсектор "централно управление" (подсектор "ЦУ")</t>
    </r>
  </si>
  <si>
    <r>
      <t xml:space="preserve">    </t>
    </r>
    <r>
      <rPr>
        <b/>
        <i/>
        <sz val="14"/>
        <color indexed="20"/>
        <rFont val="Times New Roman CYR"/>
      </rPr>
      <t>А.1)</t>
    </r>
    <r>
      <rPr>
        <b/>
        <sz val="12"/>
        <color indexed="20"/>
        <rFont val="Times New Roman CYR"/>
      </rPr>
      <t xml:space="preserve"> </t>
    </r>
    <r>
      <rPr>
        <b/>
        <sz val="12"/>
        <color indexed="18"/>
        <rFont val="Times New Roman CYR"/>
      </rPr>
      <t>Кодове на централния бюджет и разпоредителите с бюджет по държавния бюджет</t>
    </r>
  </si>
  <si>
    <r>
      <t xml:space="preserve">    </t>
    </r>
    <r>
      <rPr>
        <b/>
        <i/>
        <sz val="14"/>
        <color indexed="20"/>
        <rFont val="Times New Roman CYR"/>
      </rPr>
      <t xml:space="preserve"> А.2)</t>
    </r>
    <r>
      <rPr>
        <b/>
        <sz val="12"/>
        <color indexed="12"/>
        <rFont val="Times New Roman CYR"/>
        <family val="1"/>
        <charset val="204"/>
      </rPr>
      <t xml:space="preserve"> </t>
    </r>
    <r>
      <rPr>
        <b/>
        <sz val="12"/>
        <color indexed="18"/>
        <rFont val="Times New Roman CYR"/>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</si>
  <si>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</si>
  <si>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</si>
  <si>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</si>
  <si>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</si>
  <si>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</si>
  <si>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</si>
  <si>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</si>
  <si>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charset val="204"/>
      </rPr>
      <t>асивни и активни салда</t>
    </r>
    <r>
      <rPr>
        <sz val="12"/>
        <rFont val="Times New Roman CYR"/>
        <family val="1"/>
        <charset val="204"/>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</si>
  <si>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</si>
  <si>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</si>
  <si>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</si>
  <si>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</si>
  <si>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</si>
  <si>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</si>
  <si>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</si>
  <si>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</si>
  <si>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</si>
  <si>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</si>
  <si>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</si>
  <si>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</si>
  <si>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</si>
  <si>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</si>
  <si>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</si>
  <si>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</si>
  <si>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</si>
  <si>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t>
    </r>
    <r>
      <rPr>
        <b/>
        <sz val="12"/>
        <rFont val="Times New Roman Cyr"/>
        <family val="1"/>
        <charset val="204"/>
      </rPr>
      <t xml:space="preserve"> по депозити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</si>
  <si>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</si>
  <si>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депозити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</si>
  <si>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</si>
  <si>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</si>
  <si>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</si>
  <si>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charset val="204"/>
      </rPr>
      <t>чуждестрани юридически лица</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</si>
  <si>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</si>
  <si>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</si>
  <si>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</si>
  <si>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</si>
  <si>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</si>
  <si>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</si>
  <si>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други</t>
    </r>
    <r>
      <rPr>
        <sz val="12"/>
        <rFont val="Times New Roman CYR"/>
        <charset val="204"/>
      </rPr>
      <t xml:space="preserve"> </t>
    </r>
    <r>
      <rPr>
        <b/>
        <i/>
        <sz val="12"/>
        <rFont val="Times New Roman CYR"/>
        <charset val="204"/>
      </rPr>
      <t>капиталови</t>
    </r>
    <r>
      <rPr>
        <sz val="12"/>
        <rFont val="Times New Roman CYR"/>
        <charset val="204"/>
      </rPr>
      <t xml:space="preserve"> помощи и дарения </t>
    </r>
    <r>
      <rPr>
        <b/>
        <i/>
        <sz val="12"/>
        <rFont val="Times New Roman CYR"/>
        <charset val="204"/>
      </rPr>
      <t xml:space="preserve"> от чужбина</t>
    </r>
  </si>
  <si>
    <r>
      <rPr>
        <b/>
        <i/>
        <sz val="12"/>
        <rFont val="Times New Roman CYR"/>
        <charset val="204"/>
      </rPr>
      <t>други</t>
    </r>
    <r>
      <rPr>
        <b/>
        <sz val="12"/>
        <rFont val="Times New Roman CYR"/>
        <charset val="204"/>
      </rPr>
      <t xml:space="preserve"> </t>
    </r>
    <r>
      <rPr>
        <b/>
        <i/>
        <sz val="12"/>
        <rFont val="Times New Roman CYR"/>
        <charset val="204"/>
      </rPr>
      <t>текущи</t>
    </r>
    <r>
      <rPr>
        <sz val="12"/>
        <rFont val="Times New Roman CYR"/>
        <charset val="204"/>
      </rPr>
      <t xml:space="preserve"> помощи и дарения </t>
    </r>
    <r>
      <rPr>
        <b/>
        <i/>
        <sz val="12"/>
        <rFont val="Times New Roman CYR"/>
        <charset val="204"/>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</si>
  <si>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</si>
  <si>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</si>
  <si>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</si>
  <si>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</si>
  <si>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</si>
  <si>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</si>
  <si>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</si>
  <si>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charset val="204"/>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</si>
  <si>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</si>
  <si>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charset val="204"/>
      </rPr>
      <t>§ 40-71</t>
    </r>
    <r>
      <rPr>
        <b/>
        <sz val="12"/>
        <color indexed="16"/>
        <rFont val="Times New Roman CYR"/>
        <family val="1"/>
        <charset val="204"/>
      </rPr>
      <t>)</t>
    </r>
  </si>
  <si>
    <r>
      <rPr>
        <sz val="12"/>
        <rFont val="Times New Roman CYR"/>
        <charset val="204"/>
      </rPr>
      <t>платени</t>
    </r>
    <r>
      <rPr>
        <b/>
        <i/>
        <sz val="12"/>
        <rFont val="Times New Roman CYR"/>
        <family val="1"/>
        <charset val="204"/>
      </rPr>
      <t xml:space="preserve"> държавни </t>
    </r>
    <r>
      <rPr>
        <sz val="12"/>
        <rFont val="Times New Roman CYR"/>
        <charset val="204"/>
      </rPr>
      <t>данъци, такси, наказателни лихви и административни санкции</t>
    </r>
  </si>
  <si>
    <r>
      <rPr>
        <sz val="12"/>
        <rFont val="Times New Roman CYR"/>
        <charset val="204"/>
      </rPr>
      <t xml:space="preserve">платени </t>
    </r>
    <r>
      <rPr>
        <b/>
        <i/>
        <sz val="12"/>
        <rFont val="Times New Roman CYR"/>
        <family val="1"/>
        <charset val="204"/>
      </rPr>
      <t xml:space="preserve">общински </t>
    </r>
    <r>
      <rPr>
        <sz val="12"/>
        <rFont val="Times New Roman CYR"/>
        <charset val="204"/>
      </rPr>
      <t>данъци, такси, наказателни лихви и административни санкции</t>
    </r>
  </si>
  <si>
    <r>
      <rPr>
        <sz val="12"/>
        <rFont val="Times New Roman CYR"/>
        <charset val="204"/>
      </rPr>
      <t>платени данъци, такси, наказателни лихви и административни санкции</t>
    </r>
    <r>
      <rPr>
        <b/>
        <i/>
        <sz val="12"/>
        <rFont val="Times New Roman CYR"/>
        <family val="1"/>
        <charset val="204"/>
      </rPr>
      <t xml:space="preserve"> в чужбина</t>
    </r>
  </si>
  <si>
    <r>
      <t xml:space="preserve">постъпления от продажба на държавния резерв </t>
    </r>
    <r>
      <rPr>
        <i/>
        <sz val="12"/>
        <color indexed="10"/>
        <rFont val="Times New Roman CYR"/>
        <charset val="204"/>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</si>
  <si>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</si>
  <si>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</si>
  <si>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</si>
  <si>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</si>
  <si>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</si>
  <si>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</si>
  <si>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</si>
  <si>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</si>
  <si>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</si>
  <si>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</si>
  <si>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charset val="204"/>
      </rPr>
      <t>-</t>
    </r>
    <r>
      <rPr>
        <sz val="12"/>
        <rFont val="Times New Roman CYR"/>
        <charset val="204"/>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</si>
  <si>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</si>
  <si>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</si>
  <si>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charset val="204"/>
      </rPr>
      <t xml:space="preserve">488 </t>
    </r>
    <r>
      <rPr>
        <sz val="12"/>
        <color indexed="16"/>
        <rFont val="Times New Roman CYR"/>
        <charset val="204"/>
      </rPr>
      <t>002</t>
    </r>
    <r>
      <rPr>
        <sz val="12"/>
        <color indexed="18"/>
        <rFont val="Times New Roman Cyr"/>
        <charset val="204"/>
      </rPr>
      <t xml:space="preserve"> ххх-х</t>
    </r>
  </si>
  <si>
    <r>
      <t>получени от общини целеви трансфери от ЦБ чрез  кодовете в СЕБРА</t>
    </r>
    <r>
      <rPr>
        <sz val="12"/>
        <color indexed="18"/>
        <rFont val="Times New Roman Cyr"/>
        <charset val="204"/>
      </rPr>
      <t xml:space="preserve"> 488</t>
    </r>
    <r>
      <rPr>
        <sz val="12"/>
        <rFont val="Times New Roman CYR"/>
        <charset val="204"/>
      </rPr>
      <t xml:space="preserve"> </t>
    </r>
    <r>
      <rPr>
        <sz val="12"/>
        <color indexed="16"/>
        <rFont val="Times New Roman CYR"/>
        <charset val="204"/>
      </rPr>
      <t>001</t>
    </r>
    <r>
      <rPr>
        <sz val="12"/>
        <color indexed="18"/>
        <rFont val="Times New Roman Cyr"/>
        <charset val="204"/>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</si>
  <si>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</si>
  <si>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</si>
  <si>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</si>
  <si>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charset val="204"/>
      </rPr>
      <t>без § 40-71</t>
    </r>
    <r>
      <rPr>
        <b/>
        <sz val="12"/>
        <color indexed="18"/>
        <rFont val="Times New Roman Cyr"/>
        <family val="1"/>
        <charset val="204"/>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</si>
  <si>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</si>
  <si>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</si>
  <si>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</si>
  <si>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</si>
  <si>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charset val="204"/>
      </rPr>
      <t>нето</t>
    </r>
    <r>
      <rPr>
        <b/>
        <sz val="12"/>
        <color indexed="60"/>
        <rFont val="Times New Roman CYR"/>
        <family val="1"/>
        <charset val="204"/>
      </rPr>
      <t xml:space="preserve"> (+/-)</t>
    </r>
  </si>
  <si>
    <r>
      <t xml:space="preserve">Покупко-продажба на държавни (общински) ценни книжа от бюджетни организации - </t>
    </r>
    <r>
      <rPr>
        <b/>
        <i/>
        <sz val="12"/>
        <color indexed="60"/>
        <rFont val="Times New Roman CYR"/>
        <family val="1"/>
        <charset val="204"/>
      </rPr>
      <t>нето</t>
    </r>
    <r>
      <rPr>
        <b/>
        <sz val="12"/>
        <color indexed="60"/>
        <rFont val="Times New Roman CYR"/>
        <family val="1"/>
        <charset val="204"/>
      </rPr>
      <t xml:space="preserve">  </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</si>
  <si>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Операции с други ценни книжа и финансови активи за управление на ликвидността - </t>
    </r>
    <r>
      <rPr>
        <b/>
        <i/>
        <sz val="12"/>
        <color indexed="60"/>
        <rFont val="Times New Roman CYR"/>
        <family val="1"/>
        <charset val="204"/>
      </rPr>
      <t xml:space="preserve">нето </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</si>
  <si>
    <r>
      <t xml:space="preserve">Друго финансиране - </t>
    </r>
    <r>
      <rPr>
        <b/>
        <i/>
        <sz val="12"/>
        <color indexed="60"/>
        <rFont val="Times New Roman CYR"/>
        <family val="1"/>
        <charset val="204"/>
      </rPr>
      <t>нето</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</si>
  <si>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Депозити и сметки консолидирани в </t>
    </r>
    <r>
      <rPr>
        <b/>
        <i/>
        <sz val="12"/>
        <color indexed="60"/>
        <rFont val="Times New Roman CYR"/>
        <family val="1"/>
        <charset val="204"/>
      </rPr>
      <t>системата на "Единната сметка"-нето</t>
    </r>
    <r>
      <rPr>
        <b/>
        <sz val="12"/>
        <color indexed="60"/>
        <rFont val="Times New Roman CYR"/>
        <family val="1"/>
        <charset val="204"/>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</si>
  <si>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</si>
  <si>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</si>
  <si>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</si>
  <si>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charset val="204"/>
      </rPr>
      <t>краткосрочни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</si>
  <si>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получени </t>
    </r>
    <r>
      <rPr>
        <i/>
        <sz val="12"/>
        <rFont val="Times New Roman CYR"/>
        <charset val="204"/>
      </rPr>
      <t>дългосрочни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</si>
  <si>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погашения по </t>
    </r>
    <r>
      <rPr>
        <i/>
        <sz val="12"/>
        <rFont val="Times New Roman CYR"/>
        <charset val="204"/>
      </rPr>
      <t>краткосрочни</t>
    </r>
    <r>
      <rPr>
        <sz val="12"/>
        <rFont val="Times New Roman CYR"/>
        <charset val="204"/>
      </rPr>
      <t xml:space="preserve"> заеми от </t>
    </r>
    <r>
      <rPr>
        <i/>
        <sz val="12"/>
        <rFont val="Times New Roman CYR"/>
        <charset val="204"/>
      </rPr>
      <t>банки и финансови институции от чужбина (-)</t>
    </r>
  </si>
  <si>
    <r>
      <t xml:space="preserve">погашения по </t>
    </r>
    <r>
      <rPr>
        <i/>
        <sz val="12"/>
        <rFont val="Times New Roman CYR"/>
        <charset val="204"/>
      </rPr>
      <t>дългосрочни</t>
    </r>
    <r>
      <rPr>
        <sz val="12"/>
        <rFont val="Times New Roman CYR"/>
        <charset val="204"/>
      </rPr>
      <t xml:space="preserve"> заеми от </t>
    </r>
    <r>
      <rPr>
        <i/>
        <sz val="12"/>
        <rFont val="Times New Roman CYR"/>
        <charset val="204"/>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</si>
  <si>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</si>
  <si>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charset val="204"/>
      </rPr>
      <t>нето</t>
    </r>
    <r>
      <rPr>
        <b/>
        <sz val="12"/>
        <color indexed="60"/>
        <rFont val="Times New Roman CYR"/>
        <family val="1"/>
        <charset val="204"/>
      </rPr>
      <t xml:space="preserve"> (+/-)   </t>
    </r>
  </si>
  <si>
    <r>
      <t>остатък</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от</t>
    </r>
    <r>
      <rPr>
        <i/>
        <sz val="12"/>
        <rFont val="Times New Roman CYR"/>
        <charset val="204"/>
      </rPr>
      <t xml:space="preserve"> предходния период</t>
    </r>
    <r>
      <rPr>
        <sz val="12"/>
        <rFont val="Times New Roman CYR"/>
        <charset val="204"/>
      </rPr>
      <t xml:space="preserve"> (+) </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</si>
  <si>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в </t>
    </r>
    <r>
      <rPr>
        <i/>
        <sz val="12"/>
        <rFont val="Times New Roman CYR"/>
        <charset val="204"/>
      </rPr>
      <t>края на периода</t>
    </r>
    <r>
      <rPr>
        <sz val="12"/>
        <rFont val="Times New Roman CYR"/>
        <charset val="204"/>
      </rPr>
      <t xml:space="preserve"> (-) </t>
    </r>
  </si>
  <si>
    <r>
      <t xml:space="preserve">Заеми от банки и други лица в страната - </t>
    </r>
    <r>
      <rPr>
        <b/>
        <i/>
        <sz val="12"/>
        <color indexed="60"/>
        <rFont val="Times New Roman CYR"/>
        <family val="1"/>
        <charset val="204"/>
      </rPr>
      <t xml:space="preserve">нето </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</si>
  <si>
    <t>VI. ВСИЧКО ОПЕРАЦИИ С ФИНАНСОВИ АКТИВИ И ПАСИВИ</t>
  </si>
  <si>
    <t>ГЛ. СЧЕТОВОДИТЕЛ:</t>
  </si>
  <si>
    <t>ОТЧЕТНИ ДАННИ ОБЩО</t>
  </si>
  <si>
    <r>
      <rPr>
        <b/>
        <sz val="14"/>
        <rFont val="Times New Roman CYR"/>
        <charset val="204"/>
      </rPr>
      <t>(2)</t>
    </r>
    <r>
      <rPr>
        <b/>
        <sz val="12"/>
        <rFont val="Times New Roman CYR"/>
      </rPr>
      <t>=(3+4+5+6)</t>
    </r>
  </si>
  <si>
    <r>
      <t xml:space="preserve">друго финансиране - операции с активи - </t>
    </r>
    <r>
      <rPr>
        <sz val="12"/>
        <rFont val="Times New Roman CYR"/>
        <charset val="204"/>
      </rPr>
      <t>предоставени временни депозити и гаранции на други бюджетни организации (-/+)</t>
    </r>
  </si>
  <si>
    <r>
      <t xml:space="preserve">друго финансиране - </t>
    </r>
    <r>
      <rPr>
        <b/>
        <i/>
        <sz val="12"/>
        <rFont val="Times New Roman CYR"/>
        <charset val="204"/>
      </rPr>
      <t>операции с пасиви</t>
    </r>
    <r>
      <rPr>
        <sz val="12"/>
        <rFont val="Times New Roman CYR"/>
        <family val="1"/>
        <charset val="204"/>
      </rPr>
      <t xml:space="preserve"> - получени временни депозити и гаранции от други бюджетни организации (-/+)</t>
    </r>
  </si>
  <si>
    <r>
      <t xml:space="preserve">друго финансиране - </t>
    </r>
    <r>
      <rPr>
        <sz val="12"/>
        <rFont val="Times New Roman CYR"/>
        <charset val="204"/>
      </rPr>
      <t xml:space="preserve">операции с </t>
    </r>
    <r>
      <rPr>
        <i/>
        <sz val="12"/>
        <rFont val="Times New Roman CYR"/>
        <charset val="204"/>
      </rPr>
      <t>активи</t>
    </r>
    <r>
      <rPr>
        <b/>
        <i/>
        <sz val="12"/>
        <rFont val="Times New Roman CYR"/>
        <charset val="204"/>
      </rPr>
      <t xml:space="preserve"> (+/-)</t>
    </r>
  </si>
  <si>
    <r>
      <t>друго финансиране - операции с</t>
    </r>
    <r>
      <rPr>
        <i/>
        <sz val="12"/>
        <rFont val="Times New Roman CYR"/>
        <charset val="204"/>
      </rPr>
      <t xml:space="preserve"> пасиви</t>
    </r>
    <r>
      <rPr>
        <sz val="12"/>
        <rFont val="Times New Roman CYR"/>
        <family val="1"/>
        <charset val="204"/>
      </rPr>
      <t xml:space="preserve"> (+/-)</t>
    </r>
  </si>
  <si>
    <r>
      <t xml:space="preserve">събрани </t>
    </r>
    <r>
      <rPr>
        <sz val="12"/>
        <rFont val="Times New Roman CYR"/>
        <charset val="204"/>
      </rPr>
      <t xml:space="preserve">суми за </t>
    </r>
    <r>
      <rPr>
        <i/>
        <sz val="12"/>
        <rFont val="Times New Roman CYR"/>
        <charset val="204"/>
      </rPr>
      <t>допълнително задължително пенсионно осигуряване (+)</t>
    </r>
  </si>
  <si>
    <r>
      <t xml:space="preserve">разпределени </t>
    </r>
    <r>
      <rPr>
        <sz val="12"/>
        <rFont val="Times New Roman CYR"/>
        <charset val="204"/>
      </rPr>
      <t>суми за</t>
    </r>
    <r>
      <rPr>
        <i/>
        <sz val="12"/>
        <rFont val="Times New Roman CYR"/>
        <charset val="204"/>
      </rPr>
      <t xml:space="preserve"> допълнително задължително пенсионно осигуряване (-)</t>
    </r>
  </si>
  <si>
    <r>
      <rPr>
        <i/>
        <sz val="12"/>
        <rFont val="Times New Roman CYR"/>
        <charset val="204"/>
      </rPr>
      <t xml:space="preserve">прехвърлени </t>
    </r>
    <r>
      <rPr>
        <sz val="12"/>
        <rFont val="Times New Roman CYR"/>
        <charset val="204"/>
      </rPr>
      <t>парични наличности при</t>
    </r>
    <r>
      <rPr>
        <i/>
        <sz val="12"/>
        <rFont val="Times New Roman CYR"/>
        <charset val="204"/>
      </rPr>
      <t xml:space="preserve"> преобразуване на бюджетни организации</t>
    </r>
    <r>
      <rPr>
        <b/>
        <i/>
        <sz val="12"/>
        <rFont val="Times New Roman CYR"/>
        <family val="1"/>
        <charset val="204"/>
      </rPr>
      <t xml:space="preserve"> (-)</t>
    </r>
  </si>
  <si>
    <r>
      <rPr>
        <i/>
        <sz val="12"/>
        <rFont val="Times New Roman CYR"/>
        <charset val="204"/>
      </rPr>
      <t>получени</t>
    </r>
    <r>
      <rPr>
        <sz val="12"/>
        <rFont val="Times New Roman CYR"/>
        <family val="1"/>
        <charset val="204"/>
      </rPr>
      <t xml:space="preserve"> парични наличности при </t>
    </r>
    <r>
      <rPr>
        <i/>
        <sz val="12"/>
        <rFont val="Times New Roman CYR"/>
        <charset val="204"/>
      </rPr>
      <t xml:space="preserve">преобразуване на бюджетни организации </t>
    </r>
    <r>
      <rPr>
        <sz val="12"/>
        <rFont val="Times New Roman CYR"/>
        <family val="1"/>
        <charset val="204"/>
      </rPr>
      <t>(+)</t>
    </r>
  </si>
  <si>
    <r>
      <t xml:space="preserve">НАТУРАЛНИ ПОКАЗАТЕЛИ - </t>
    </r>
    <r>
      <rPr>
        <b/>
        <i/>
        <sz val="12"/>
        <color indexed="16"/>
        <rFont val="Times New Roman CYR"/>
        <charset val="204"/>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</si>
  <si>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</si>
  <si>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</si>
  <si>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</si>
  <si>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</si>
  <si>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</si>
  <si>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</si>
  <si>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</si>
  <si>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</si>
  <si>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</si>
  <si>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</si>
  <si>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</si>
  <si>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</si>
  <si>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</si>
  <si>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</si>
  <si>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</si>
  <si>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</si>
  <si>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</si>
  <si>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</si>
  <si>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</si>
  <si>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</si>
  <si>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</si>
  <si>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</si>
  <si>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</si>
  <si>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</si>
  <si>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</si>
  <si>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</si>
  <si>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</si>
  <si>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</si>
  <si>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charset val="204"/>
      </rPr>
      <t xml:space="preserve">предходния период </t>
    </r>
    <r>
      <rPr>
        <sz val="12"/>
        <rFont val="Times New Roman CYR"/>
        <charset val="204"/>
      </rPr>
      <t>(+)</t>
    </r>
  </si>
  <si>
    <r>
      <rPr>
        <sz val="12"/>
        <rFont val="Times New Roman CYR"/>
        <charset val="204"/>
      </rPr>
      <t xml:space="preserve">остатък в касата във валута  </t>
    </r>
    <r>
      <rPr>
        <i/>
        <sz val="12"/>
        <rFont val="Times New Roman CYR"/>
        <charset val="204"/>
      </rPr>
      <t xml:space="preserve">в чужбина </t>
    </r>
    <r>
      <rPr>
        <sz val="12"/>
        <rFont val="Times New Roman CYR"/>
        <charset val="204"/>
      </rPr>
      <t xml:space="preserve">от </t>
    </r>
    <r>
      <rPr>
        <i/>
        <sz val="12"/>
        <rFont val="Times New Roman CYR"/>
        <charset val="204"/>
      </rPr>
      <t>предходния период</t>
    </r>
    <r>
      <rPr>
        <sz val="12"/>
        <rFont val="Times New Roman CYR"/>
        <charset val="204"/>
      </rPr>
      <t xml:space="preserve"> (+)</t>
    </r>
  </si>
  <si>
    <r>
      <t>наличност</t>
    </r>
    <r>
      <rPr>
        <sz val="12"/>
        <rFont val="Times New Roman CYR"/>
        <charset val="204"/>
      </rPr>
      <t xml:space="preserve"> в касата във валута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 xml:space="preserve"> (-)</t>
    </r>
  </si>
  <si>
    <r>
      <t>наличност</t>
    </r>
    <r>
      <rPr>
        <sz val="12"/>
        <rFont val="Times New Roman CYR"/>
        <charset val="204"/>
      </rPr>
      <t xml:space="preserve"> в левова равностойност по валутни сметки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</si>
  <si>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депозити на бюджетните организации </t>
    </r>
    <r>
      <rPr>
        <sz val="11"/>
        <rFont val="Times New Roman Cyr"/>
        <charset val="204"/>
      </rPr>
      <t>в</t>
    </r>
    <r>
      <rPr>
        <sz val="12"/>
        <rFont val="Times New Roman CYR"/>
        <charset val="204"/>
      </rPr>
      <t xml:space="preserve"> </t>
    </r>
    <r>
      <rPr>
        <sz val="10"/>
        <rFont val="Times New Roman CYR"/>
        <charset val="204"/>
      </rPr>
      <t>БНБ</t>
    </r>
    <r>
      <rPr>
        <sz val="12"/>
        <rFont val="Times New Roman CYR"/>
        <charset val="204"/>
      </rPr>
      <t xml:space="preserve"> </t>
    </r>
    <r>
      <rPr>
        <sz val="11"/>
        <rFont val="Times New Roman Cyr"/>
        <charset val="204"/>
      </rPr>
      <t>в</t>
    </r>
    <r>
      <rPr>
        <sz val="12"/>
        <rFont val="Times New Roman CYR"/>
        <charset val="204"/>
      </rPr>
      <t xml:space="preserve"> </t>
    </r>
    <r>
      <rPr>
        <i/>
        <sz val="12"/>
        <rFont val="Times New Roman CYR"/>
        <charset val="204"/>
      </rPr>
      <t>края на периода</t>
    </r>
    <r>
      <rPr>
        <sz val="10"/>
        <rFont val="Times New Roman CYR"/>
        <charset val="204"/>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</si>
  <si>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</si>
  <si>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</si>
  <si>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</si>
  <si>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</si>
  <si>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</si>
  <si>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</si>
  <si>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</si>
  <si>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</si>
  <si>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</si>
  <si>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</si>
  <si>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</si>
  <si>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</si>
  <si>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</si>
  <si>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</si>
  <si>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</si>
  <si>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</si>
  <si>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</si>
  <si>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</si>
  <si>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</si>
  <si>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</si>
  <si>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</si>
  <si>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</si>
  <si>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</si>
  <si>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</si>
  <si>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</si>
  <si>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</si>
  <si>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</si>
  <si>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</si>
  <si>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</si>
  <si>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</si>
  <si>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</si>
  <si>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</si>
  <si>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</si>
  <si>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</si>
  <si>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</si>
  <si>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</si>
  <si>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</si>
  <si>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</si>
  <si>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</si>
  <si>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</si>
  <si>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</si>
  <si>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</si>
  <si>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</si>
  <si>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</si>
  <si>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</si>
  <si>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</si>
  <si>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</si>
  <si>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</si>
  <si>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</si>
  <si>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</si>
  <si>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</si>
  <si>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</si>
  <si>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</si>
  <si>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</si>
  <si>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</si>
  <si>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</si>
  <si>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</si>
  <si>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</si>
  <si>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</si>
  <si>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</si>
  <si>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</si>
  <si>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</si>
  <si>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</si>
  <si>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</si>
  <si>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</si>
  <si>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</si>
  <si>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</si>
  <si>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</si>
  <si>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</si>
  <si>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</si>
  <si>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</si>
  <si>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</si>
  <si>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</si>
  <si>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</si>
  <si>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</si>
  <si>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</si>
  <si>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</si>
  <si>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</si>
  <si>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charset val="204"/>
      </rPr>
      <t>ОТЧЕТ</t>
    </r>
    <r>
      <rPr>
        <b/>
        <sz val="14"/>
        <rFont val="Times New Roman"/>
        <family val="1"/>
        <charset val="204"/>
      </rPr>
      <t xml:space="preserve"> ЗА КАСОВОТО ИЗПЪЛНЕНИЕ НА БЮДЖЕТА</t>
    </r>
  </si>
  <si>
    <r>
      <t xml:space="preserve">                   </t>
    </r>
    <r>
      <rPr>
        <b/>
        <i/>
        <sz val="14"/>
        <color indexed="16"/>
        <rFont val="Times New Roman"/>
        <family val="1"/>
        <charset val="204"/>
      </rPr>
      <t>ОТЧЕТ</t>
    </r>
    <r>
      <rPr>
        <b/>
        <sz val="14"/>
        <rFont val="Times New Roman"/>
        <family val="1"/>
        <charset val="204"/>
      </rPr>
      <t xml:space="preserve"> ЗА КАСОВОТО ИЗПЪЛНЕНИЕ НА СМЕТКИТЕ ЗА ЧУЖДИ СРЕДСТВА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</si>
  <si>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РА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</si>
  <si>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ДЕС</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</si>
  <si>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ДМП</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</si>
  <si>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</si>
  <si>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</si>
  <si>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</si>
  <si>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</si>
  <si>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</si>
  <si>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</si>
  <si>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</si>
  <si>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</si>
  <si>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</si>
  <si>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</si>
  <si>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</si>
  <si>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</si>
  <si>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</si>
  <si>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</si>
  <si>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</si>
  <si>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</si>
  <si>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</si>
  <si>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</si>
  <si>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</si>
  <si>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</si>
  <si>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</si>
  <si>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</si>
  <si>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</si>
  <si>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</si>
  <si>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</si>
  <si>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</si>
  <si>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</si>
  <si>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</si>
  <si>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</si>
  <si>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</si>
  <si>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</si>
  <si>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</si>
  <si>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</si>
  <si>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</si>
  <si>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</si>
  <si>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</si>
  <si>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</si>
  <si>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</si>
  <si>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</si>
  <si>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</si>
  <si>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</si>
  <si>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</si>
  <si>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</si>
  <si>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</si>
  <si>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charset val="204"/>
      </rPr>
      <t>изравнителна</t>
    </r>
    <r>
      <rPr>
        <sz val="12"/>
        <rFont val="Times New Roman CYR"/>
        <family val="1"/>
        <charset val="204"/>
      </rPr>
      <t xml:space="preserve"> субсидия и други трансфери за местни дейности от ЦБ</t>
    </r>
    <r>
      <rPr>
        <b/>
        <i/>
        <sz val="12"/>
        <rFont val="Times New Roman CYR"/>
        <family val="1"/>
        <charset val="204"/>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</si>
  <si>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</si>
  <si>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</si>
  <si>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</si>
  <si>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</si>
  <si>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</si>
  <si>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</si>
  <si>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charset val="204"/>
      </rPr>
      <t xml:space="preserve"> помощи и дарения </t>
    </r>
    <r>
      <rPr>
        <b/>
        <i/>
        <sz val="12"/>
        <rFont val="Times New Roman CYR"/>
        <family val="1"/>
        <charset val="204"/>
      </rPr>
      <t>от страната</t>
    </r>
  </si>
  <si>
    <r>
      <t>капиталови</t>
    </r>
    <r>
      <rPr>
        <sz val="12"/>
        <rFont val="Times New Roman CYR"/>
        <family val="1"/>
        <charset val="204"/>
      </rPr>
      <t xml:space="preserve"> помощи и дарения </t>
    </r>
    <r>
      <rPr>
        <b/>
        <i/>
        <sz val="12"/>
        <rFont val="Times New Roman CYR"/>
        <charset val="204"/>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</si>
  <si>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</si>
  <si>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</si>
  <si>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</si>
  <si>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</si>
  <si>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</si>
  <si>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</si>
  <si>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</si>
  <si>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</si>
  <si>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</si>
  <si>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</si>
  <si>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</si>
  <si>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</si>
  <si>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</si>
  <si>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</si>
  <si>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</si>
  <si>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</si>
  <si>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</si>
  <si>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</si>
  <si>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</si>
  <si>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</si>
  <si>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</si>
  <si>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</si>
  <si>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</si>
  <si>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</si>
  <si>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</si>
  <si>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</si>
  <si>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</si>
  <si>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</si>
  <si>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</si>
  <si>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</si>
  <si>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</si>
  <si>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</si>
  <si>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</si>
  <si>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</si>
  <si>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</si>
  <si>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</si>
  <si>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</si>
  <si>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</si>
  <si>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</si>
  <si>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</si>
  <si>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</si>
  <si>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charset val="204"/>
      </rPr>
      <t xml:space="preserve"> Централни държавни органи</t>
    </r>
  </si>
  <si>
    <r>
      <t>103</t>
    </r>
    <r>
      <rPr>
        <i/>
        <sz val="12"/>
        <rFont val="Times New Roman Cyr"/>
        <family val="1"/>
        <charset val="204"/>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</si>
  <si>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</si>
  <si>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</si>
  <si>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</si>
  <si>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</si>
  <si>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</si>
  <si>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</si>
  <si>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</si>
  <si>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</si>
  <si>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</si>
  <si>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</si>
  <si>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</si>
  <si>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</si>
  <si>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</si>
  <si>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</si>
  <si>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</si>
  <si>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</si>
  <si>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</si>
  <si>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</si>
  <si>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</si>
  <si>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</si>
  <si>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</si>
  <si>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</si>
  <si>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</si>
  <si>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</si>
  <si>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</si>
  <si>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</si>
  <si>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</si>
  <si>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</si>
  <si>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</si>
  <si>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</si>
  <si>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</si>
  <si>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</si>
  <si>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</si>
  <si>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</si>
  <si>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</si>
  <si>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</si>
  <si>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</si>
  <si>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</si>
  <si>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</si>
  <si>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</si>
  <si>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</si>
  <si>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</si>
  <si>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</si>
  <si>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</si>
  <si>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</si>
  <si>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</si>
  <si>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</si>
  <si>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</si>
  <si>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</si>
  <si>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</si>
  <si>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</si>
  <si>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</si>
  <si>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</si>
  <si>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</si>
  <si>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</si>
  <si>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</si>
  <si>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</si>
  <si>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</si>
  <si>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</si>
  <si>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</si>
  <si>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</si>
  <si>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</si>
  <si>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</si>
  <si>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</si>
  <si>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</si>
  <si>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</si>
  <si>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</si>
  <si>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</si>
  <si>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</si>
  <si>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</si>
  <si>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</si>
  <si>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</si>
  <si>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</si>
  <si>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</si>
  <si>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</si>
  <si>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</si>
  <si>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</si>
  <si>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</si>
  <si>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</si>
  <si>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</si>
  <si>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</si>
  <si>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</si>
  <si>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</si>
  <si>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</si>
  <si>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</si>
  <si>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</si>
  <si>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</si>
  <si>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</si>
  <si>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</si>
  <si>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</si>
  <si>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</si>
  <si>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</si>
  <si>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</si>
  <si>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</si>
  <si>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</si>
  <si>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charset val="204"/>
      </rPr>
      <t>по</t>
    </r>
    <r>
      <rPr>
        <b/>
        <i/>
        <sz val="12"/>
        <rFont val="Times New Roman CYR"/>
        <family val="1"/>
        <charset val="204"/>
      </rPr>
      <t xml:space="preserve"> дългосрочни</t>
    </r>
    <r>
      <rPr>
        <sz val="12"/>
        <rFont val="Times New Roman CYR"/>
        <family val="1"/>
        <charset val="204"/>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</si>
  <si>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</si>
  <si>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charset val="204"/>
      </rPr>
      <t xml:space="preserve"> от банки в страната (+)</t>
    </r>
  </si>
  <si>
    <r>
      <t xml:space="preserve">получени дългосрочни заеми </t>
    </r>
    <r>
      <rPr>
        <sz val="12"/>
        <rFont val="Times New Roman CYR"/>
        <family val="1"/>
        <charset val="204"/>
      </rPr>
      <t>от банки в страната (+)</t>
    </r>
  </si>
  <si>
    <r>
      <t xml:space="preserve">погашения </t>
    </r>
    <r>
      <rPr>
        <sz val="12"/>
        <rFont val="Times New Roman CYR"/>
        <family val="1"/>
        <charset val="204"/>
      </rPr>
      <t>по</t>
    </r>
    <r>
      <rPr>
        <b/>
        <i/>
        <sz val="12"/>
        <rFont val="Times New Roman CYR"/>
        <family val="1"/>
        <charset val="204"/>
      </rPr>
      <t xml:space="preserve"> краткосрочни заеми</t>
    </r>
    <r>
      <rPr>
        <sz val="12"/>
        <rFont val="Times New Roman CYR"/>
        <family val="1"/>
        <charset val="204"/>
      </rPr>
      <t xml:space="preserve"> от банки в страната (-)</t>
    </r>
  </si>
  <si>
    <r>
      <t xml:space="preserve">погашения </t>
    </r>
    <r>
      <rPr>
        <sz val="12"/>
        <rFont val="Times New Roman CYR"/>
        <family val="1"/>
        <charset val="204"/>
      </rPr>
      <t>по</t>
    </r>
    <r>
      <rPr>
        <b/>
        <i/>
        <sz val="12"/>
        <rFont val="Times New Roman CYR"/>
        <family val="1"/>
        <charset val="204"/>
      </rPr>
      <t xml:space="preserve"> дългосрочни заеми </t>
    </r>
    <r>
      <rPr>
        <sz val="12"/>
        <rFont val="Times New Roman CYR"/>
        <family val="1"/>
        <charset val="204"/>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</si>
  <si>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</si>
  <si>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</si>
  <si>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</si>
  <si>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</si>
  <si>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</si>
  <si>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</si>
  <si>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</si>
  <si>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r>
      <t>целеви</t>
    </r>
    <r>
      <rPr>
        <sz val="12"/>
        <rFont val="Times New Roman CYR"/>
        <family val="1"/>
        <charset val="204"/>
      </rPr>
      <t xml:space="preserve"> 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</si>
  <si>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</si>
  <si>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</si>
  <si>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</si>
  <si>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целеви емисии на 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</si>
  <si>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ДЦК</t>
    </r>
    <r>
      <rPr>
        <sz val="12"/>
        <rFont val="Times New Roman CYR"/>
        <family val="1"/>
        <charset val="204"/>
      </rPr>
      <t xml:space="preserve">, емитирани </t>
    </r>
    <r>
      <rPr>
        <b/>
        <i/>
        <sz val="12"/>
        <rFont val="Times New Roman CYR"/>
        <family val="1"/>
        <charset val="204"/>
      </rPr>
      <t xml:space="preserve">за структурната реформа </t>
    </r>
    <r>
      <rPr>
        <i/>
        <sz val="12"/>
        <rFont val="Times New Roman Cyr"/>
        <family val="1"/>
        <charset val="204"/>
      </rPr>
      <t>(-)</t>
    </r>
  </si>
  <si>
    <t>IV. Вноска в бюджета на ЕС</t>
  </si>
  <si>
    <t xml:space="preserve">§§ 30 - 31; 32; 60 - 67; 69; 74 - 78 </t>
  </si>
  <si>
    <t>§§ 32; 61- 67;  74 - 78</t>
  </si>
  <si>
    <t>Приватизация (+)</t>
  </si>
  <si>
    <r>
      <t>покупка</t>
    </r>
    <r>
      <rPr>
        <sz val="12"/>
        <rFont val="Times New Roman CYR"/>
        <family val="1"/>
        <charset val="204"/>
      </rPr>
      <t xml:space="preserve"> на държавни (общински) ценни книжа </t>
    </r>
    <r>
      <rPr>
        <b/>
        <i/>
        <sz val="12"/>
        <rFont val="Times New Roman CYR"/>
        <family val="1"/>
        <charset val="204"/>
      </rPr>
      <t>на първичния пазар</t>
    </r>
    <r>
      <rPr>
        <sz val="12"/>
        <rFont val="Times New Roman CYR"/>
        <family val="1"/>
        <charset val="204"/>
      </rPr>
      <t xml:space="preserve"> (-)</t>
    </r>
  </si>
  <si>
    <r>
      <t>покупка</t>
    </r>
    <r>
      <rPr>
        <sz val="12"/>
        <rFont val="Times New Roman CYR"/>
        <family val="1"/>
        <charset val="204"/>
      </rPr>
      <t xml:space="preserve"> на държавни (общински) ценни книжа </t>
    </r>
    <r>
      <rPr>
        <b/>
        <i/>
        <sz val="12"/>
        <rFont val="Times New Roman CYR"/>
        <family val="1"/>
        <charset val="204"/>
      </rPr>
      <t>на вторичния пазар</t>
    </r>
    <r>
      <rPr>
        <sz val="12"/>
        <rFont val="Times New Roman CYR"/>
        <family val="1"/>
        <charset val="204"/>
      </rPr>
      <t xml:space="preserve"> (-)</t>
    </r>
  </si>
  <si>
    <r>
      <t>продажба</t>
    </r>
    <r>
      <rPr>
        <sz val="12"/>
        <rFont val="Times New Roman CYR"/>
        <family val="1"/>
        <charset val="204"/>
      </rPr>
      <t xml:space="preserve"> на държавни (общински) ценни книжа (+)</t>
    </r>
  </si>
  <si>
    <r>
      <t>получени погашения</t>
    </r>
    <r>
      <rPr>
        <sz val="12"/>
        <rFont val="Times New Roman CYR"/>
        <family val="1"/>
        <charset val="204"/>
      </rPr>
      <t xml:space="preserve"> по държавни (общински) ценни книжа (+)</t>
    </r>
  </si>
  <si>
    <r>
      <t xml:space="preserve">с </t>
    </r>
    <r>
      <rPr>
        <b/>
        <i/>
        <sz val="12"/>
        <rFont val="Times New Roman CYR"/>
        <family val="1"/>
        <charset val="204"/>
      </rPr>
      <t>чуждестранни</t>
    </r>
    <r>
      <rPr>
        <sz val="12"/>
        <rFont val="Times New Roman CYR"/>
        <family val="1"/>
        <charset val="204"/>
      </rPr>
      <t xml:space="preserve"> ценни книжа и финасови активи (+/-)</t>
    </r>
  </si>
  <si>
    <r>
      <t xml:space="preserve">с ценни книжа и финансови активи </t>
    </r>
    <r>
      <rPr>
        <b/>
        <i/>
        <sz val="12"/>
        <rFont val="Times New Roman CYR"/>
        <family val="1"/>
        <charset val="204"/>
      </rPr>
      <t>на местни лица /резиденти/</t>
    </r>
    <r>
      <rPr>
        <sz val="12"/>
        <rFont val="Times New Roman CYR"/>
        <family val="1"/>
        <charset val="204"/>
      </rPr>
      <t xml:space="preserve"> (+/-)</t>
    </r>
  </si>
  <si>
    <r>
      <t xml:space="preserve">чужди средства </t>
    </r>
    <r>
      <rPr>
        <sz val="12"/>
        <rFont val="Times New Roman CYR"/>
        <family val="1"/>
        <charset val="204"/>
      </rPr>
      <t>от други лица (небюджетни предприятия и физически лица) (+/-)</t>
    </r>
  </si>
  <si>
    <r>
      <t xml:space="preserve">плащания </t>
    </r>
    <r>
      <rPr>
        <sz val="12"/>
        <rFont val="Times New Roman CYR"/>
        <charset val="204"/>
      </rPr>
      <t xml:space="preserve">за сметка на Европейския съюз - </t>
    </r>
    <r>
      <rPr>
        <b/>
        <i/>
        <sz val="12"/>
        <rFont val="Times New Roman CYR"/>
        <charset val="204"/>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</si>
  <si>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</si>
  <si>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</si>
  <si>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</si>
  <si>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</si>
  <si>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</si>
  <si>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</si>
  <si>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</si>
  <si>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</si>
  <si>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</si>
  <si>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</si>
  <si>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</si>
  <si>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</si>
  <si>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</si>
  <si>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</si>
  <si>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</si>
  <si>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</si>
  <si>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</si>
  <si>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</si>
  <si>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</si>
  <si>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</si>
  <si>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</si>
  <si>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</si>
  <si>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</si>
  <si>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</si>
  <si>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</si>
  <si>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</si>
  <si>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</si>
  <si>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</si>
  <si>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</si>
  <si>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</si>
  <si>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</si>
  <si>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</si>
  <si>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</si>
  <si>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</si>
  <si>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</si>
  <si>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</si>
  <si>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</si>
  <si>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</si>
  <si>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</si>
  <si>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</si>
  <si>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</si>
  <si>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</si>
  <si>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</si>
  <si>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</si>
  <si>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</si>
  <si>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</si>
  <si>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</si>
  <si>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</si>
  <si>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</si>
  <si>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</si>
  <si>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</si>
  <si>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</si>
  <si>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</si>
  <si>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</si>
  <si>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</si>
  <si>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</si>
  <si>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</si>
  <si>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</si>
  <si>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</si>
  <si>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</si>
  <si>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</si>
  <si>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</si>
  <si>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</si>
  <si>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</si>
  <si>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</si>
  <si>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</si>
  <si>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</si>
  <si>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</si>
  <si>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</si>
  <si>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</si>
  <si>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</si>
  <si>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</si>
  <si>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</si>
  <si>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</si>
  <si>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</si>
  <si>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</si>
  <si>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</si>
  <si>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</si>
  <si>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</si>
  <si>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</si>
  <si>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</si>
  <si>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charset val="204"/>
      </rPr>
      <t>друго оборудване, машини и съоръжения</t>
    </r>
  </si>
  <si>
    <r>
      <t xml:space="preserve">придобиване на </t>
    </r>
    <r>
      <rPr>
        <b/>
        <i/>
        <sz val="12"/>
        <rFont val="Times New Roman CYR"/>
        <family val="1"/>
        <charset val="204"/>
      </rPr>
      <t>транспортни средства</t>
    </r>
  </si>
  <si>
    <r>
      <t xml:space="preserve">придобиване на </t>
    </r>
    <r>
      <rPr>
        <b/>
        <i/>
        <sz val="12"/>
        <rFont val="Times New Roman CYR"/>
        <family val="1"/>
        <charset val="204"/>
      </rPr>
      <t>стопански инвентар</t>
    </r>
  </si>
  <si>
    <r>
      <t xml:space="preserve">изграждане на </t>
    </r>
    <r>
      <rPr>
        <b/>
        <i/>
        <sz val="12"/>
        <rFont val="Times New Roman CYR"/>
        <family val="1"/>
        <charset val="204"/>
      </rPr>
      <t>инфраструктурни обекти</t>
    </r>
  </si>
  <si>
    <r>
      <t xml:space="preserve">придобиване на </t>
    </r>
    <r>
      <rPr>
        <b/>
        <i/>
        <sz val="12"/>
        <rFont val="Times New Roman CYR"/>
        <family val="1"/>
        <charset val="204"/>
      </rPr>
      <t>други ДМА</t>
    </r>
  </si>
  <si>
    <t>Придобиване на нематериални дълготрайни активи</t>
  </si>
  <si>
    <r>
      <t xml:space="preserve">придобиване на </t>
    </r>
    <r>
      <rPr>
        <b/>
        <i/>
        <sz val="12"/>
        <rFont val="Times New Roman CYR"/>
        <family val="1"/>
        <charset val="204"/>
      </rPr>
      <t>други</t>
    </r>
    <r>
      <rPr>
        <sz val="12"/>
        <rFont val="Times New Roman CYR"/>
        <family val="1"/>
        <charset val="204"/>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</si>
  <si>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</si>
  <si>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</si>
  <si>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</si>
  <si>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</si>
  <si>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</si>
  <si>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</si>
  <si>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</si>
  <si>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</si>
  <si>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</si>
  <si>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</si>
  <si>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</si>
  <si>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</si>
  <si>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</si>
  <si>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</si>
  <si>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</si>
  <si>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</si>
  <si>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</si>
  <si>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</si>
  <si>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</si>
  <si>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</si>
  <si>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</si>
  <si>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</si>
  <si>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</si>
  <si>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</si>
  <si>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</si>
  <si>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</si>
  <si>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</si>
  <si>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</si>
  <si>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</si>
  <si>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</si>
  <si>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</si>
  <si>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</si>
  <si>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</si>
  <si>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</si>
  <si>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</si>
  <si>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</si>
  <si>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</si>
  <si>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</si>
  <si>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</si>
  <si>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</si>
  <si>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</si>
  <si>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</si>
  <si>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</si>
  <si>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</si>
  <si>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</si>
  <si>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</si>
  <si>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</si>
  <si>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</si>
  <si>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</si>
  <si>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</si>
  <si>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</si>
  <si>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</si>
  <si>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</si>
  <si>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</si>
  <si>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</si>
  <si>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</si>
  <si>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</si>
  <si>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</si>
  <si>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</si>
  <si>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</si>
  <si>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</si>
  <si>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</si>
  <si>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</si>
  <si>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</si>
  <si>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</si>
  <si>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</si>
  <si>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</si>
  <si>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</si>
  <si>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</si>
  <si>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</si>
  <si>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</si>
  <si>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</si>
  <si>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</si>
  <si>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</si>
  <si>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</si>
  <si>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</si>
  <si>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</si>
  <si>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</si>
  <si>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</si>
  <si>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</si>
  <si>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</si>
  <si>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</si>
  <si>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rPr>
      <t>"Неофит Рилски"</t>
    </r>
    <r>
      <rPr>
        <sz val="12"/>
        <color indexed="18"/>
        <rFont val="Times New Roman Bold"/>
      </rPr>
      <t xml:space="preserve"> - </t>
    </r>
    <r>
      <rPr>
        <b/>
        <i/>
        <sz val="12"/>
        <color indexed="18"/>
        <rFont val="Times New Roman BOLD"/>
      </rPr>
      <t>Благоевград</t>
    </r>
  </si>
  <si>
    <r>
      <t xml:space="preserve">Шуменски университет </t>
    </r>
    <r>
      <rPr>
        <b/>
        <i/>
        <sz val="12"/>
        <color indexed="18"/>
        <rFont val="Times New Roman BOLD"/>
      </rPr>
      <t>"Епископ Константин Преславски" - Шумен</t>
    </r>
  </si>
  <si>
    <r>
      <t xml:space="preserve">Русенски университет </t>
    </r>
    <r>
      <rPr>
        <b/>
        <i/>
        <sz val="12"/>
        <color indexed="18"/>
        <rFont val="Times New Roman BOLD"/>
      </rPr>
      <t>"Ангел Кънчев"</t>
    </r>
    <r>
      <rPr>
        <sz val="12"/>
        <color indexed="18"/>
        <rFont val="Times New Roman Bold"/>
      </rPr>
      <t xml:space="preserve"> - </t>
    </r>
    <r>
      <rPr>
        <b/>
        <i/>
        <sz val="12"/>
        <color indexed="18"/>
        <rFont val="Times New Roman BOLD"/>
      </rPr>
      <t>Русе</t>
    </r>
  </si>
  <si>
    <r>
      <t>Технически</t>
    </r>
    <r>
      <rPr>
        <sz val="12"/>
        <color indexed="18"/>
        <rFont val="Times New Roman CYR"/>
        <family val="1"/>
      </rPr>
      <t xml:space="preserve"> университет - </t>
    </r>
    <r>
      <rPr>
        <b/>
        <i/>
        <sz val="12"/>
        <color indexed="18"/>
        <rFont val="Times New Roman BOLD"/>
      </rPr>
      <t>София</t>
    </r>
  </si>
  <si>
    <r>
      <t>Технически</t>
    </r>
    <r>
      <rPr>
        <sz val="12"/>
        <color indexed="18"/>
        <rFont val="Times New Roman CYR"/>
        <family val="1"/>
      </rPr>
      <t xml:space="preserve"> университет - </t>
    </r>
    <r>
      <rPr>
        <b/>
        <i/>
        <sz val="12"/>
        <color indexed="18"/>
        <rFont val="Times New Roman BOLD"/>
      </rPr>
      <t>София - филиал Пловдив</t>
    </r>
  </si>
  <si>
    <r>
      <t>Технически</t>
    </r>
    <r>
      <rPr>
        <sz val="12"/>
        <color indexed="18"/>
        <rFont val="Times New Roman CYR"/>
        <family val="1"/>
      </rPr>
      <t xml:space="preserve"> университет - </t>
    </r>
    <r>
      <rPr>
        <b/>
        <i/>
        <sz val="12"/>
        <color indexed="18"/>
        <rFont val="Times New Roman BOLD"/>
      </rPr>
      <t>Варна</t>
    </r>
  </si>
  <si>
    <r>
      <t>Технически</t>
    </r>
    <r>
      <rPr>
        <sz val="12"/>
        <color indexed="18"/>
        <rFont val="Times New Roman CYR"/>
        <family val="1"/>
      </rPr>
      <t xml:space="preserve"> университет - </t>
    </r>
    <r>
      <rPr>
        <b/>
        <i/>
        <sz val="12"/>
        <color indexed="18"/>
        <rFont val="Times New Roman BOLD"/>
      </rPr>
      <t>Габрово</t>
    </r>
  </si>
  <si>
    <r>
      <t xml:space="preserve">Университет по </t>
    </r>
    <r>
      <rPr>
        <b/>
        <i/>
        <sz val="12"/>
        <color indexed="18"/>
        <rFont val="Times New Roman BOLD"/>
      </rPr>
      <t>архитектура, строителство и геодезия</t>
    </r>
    <r>
      <rPr>
        <sz val="12"/>
        <color indexed="18"/>
        <rFont val="Times New Roman Bold"/>
      </rPr>
      <t xml:space="preserve"> - </t>
    </r>
    <r>
      <rPr>
        <b/>
        <i/>
        <sz val="12"/>
        <color indexed="18"/>
        <rFont val="Times New Roman BOLD"/>
      </rPr>
      <t>София</t>
    </r>
  </si>
  <si>
    <r>
      <t xml:space="preserve">Минно-геоложки университет </t>
    </r>
    <r>
      <rPr>
        <b/>
        <i/>
        <sz val="12"/>
        <color indexed="18"/>
        <rFont val="Times New Roman BOLD"/>
      </rPr>
      <t>"Св. Ив. Рилски"</t>
    </r>
    <r>
      <rPr>
        <sz val="12"/>
        <color indexed="18"/>
        <rFont val="Times New Roman Bold"/>
      </rPr>
      <t xml:space="preserve"> - </t>
    </r>
    <r>
      <rPr>
        <b/>
        <i/>
        <sz val="12"/>
        <color indexed="18"/>
        <rFont val="Times New Roman BOLD"/>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</si>
  <si>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</si>
  <si>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rPr>
      <t>София</t>
    </r>
  </si>
  <si>
    <t/>
  </si>
  <si>
    <r>
      <t xml:space="preserve">Университет по </t>
    </r>
    <r>
      <rPr>
        <b/>
        <i/>
        <sz val="12"/>
        <color indexed="18"/>
        <rFont val="Times New Roman BOLD"/>
      </rPr>
      <t>хранителни технологии</t>
    </r>
    <r>
      <rPr>
        <sz val="12"/>
        <color indexed="18"/>
        <rFont val="Times New Roman Bold"/>
      </rPr>
      <t xml:space="preserve"> - </t>
    </r>
    <r>
      <rPr>
        <b/>
        <i/>
        <sz val="12"/>
        <color indexed="18"/>
        <rFont val="Times New Roman BOLD"/>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</si>
  <si>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rPr>
      <t>Пловдив</t>
    </r>
  </si>
  <si>
    <r>
      <t>Тракийски</t>
    </r>
    <r>
      <rPr>
        <sz val="12"/>
        <color indexed="18"/>
        <rFont val="Times New Roman CYR"/>
        <family val="1"/>
      </rPr>
      <t xml:space="preserve"> университет - </t>
    </r>
    <r>
      <rPr>
        <b/>
        <i/>
        <sz val="12"/>
        <color indexed="18"/>
        <rFont val="Times New Roman BOLD"/>
      </rPr>
      <t>Стара Загора</t>
    </r>
  </si>
  <si>
    <r>
      <t>Медицински</t>
    </r>
    <r>
      <rPr>
        <sz val="12"/>
        <color indexed="18"/>
        <rFont val="Times New Roman CYR"/>
        <family val="1"/>
      </rPr>
      <t xml:space="preserve"> университет - </t>
    </r>
    <r>
      <rPr>
        <b/>
        <i/>
        <sz val="12"/>
        <color indexed="18"/>
        <rFont val="Times New Roman BOLD"/>
      </rPr>
      <t>София</t>
    </r>
  </si>
  <si>
    <r>
      <t>Медицински</t>
    </r>
    <r>
      <rPr>
        <sz val="12"/>
        <color indexed="18"/>
        <rFont val="Times New Roman CYR"/>
        <family val="1"/>
      </rPr>
      <t xml:space="preserve"> университет - </t>
    </r>
    <r>
      <rPr>
        <b/>
        <i/>
        <sz val="12"/>
        <color indexed="18"/>
        <rFont val="Times New Roman BOLD"/>
      </rPr>
      <t>Пловдив</t>
    </r>
  </si>
  <si>
    <r>
      <t>Медицински</t>
    </r>
    <r>
      <rPr>
        <sz val="12"/>
        <color indexed="18"/>
        <rFont val="Times New Roman CYR"/>
        <family val="1"/>
      </rPr>
      <t xml:space="preserve"> университет </t>
    </r>
    <r>
      <rPr>
        <b/>
        <i/>
        <sz val="12"/>
        <color indexed="18"/>
        <rFont val="Times New Roman BOLD"/>
      </rPr>
      <t>"Проф. д-р Параскев Иванов Стоянов"</t>
    </r>
    <r>
      <rPr>
        <sz val="12"/>
        <color indexed="18"/>
        <rFont val="Times New Roman Bold"/>
      </rPr>
      <t xml:space="preserve"> - </t>
    </r>
    <r>
      <rPr>
        <b/>
        <i/>
        <sz val="12"/>
        <color indexed="18"/>
        <rFont val="Times New Roman BOLD"/>
      </rPr>
      <t>Варна</t>
    </r>
  </si>
  <si>
    <r>
      <t>Тракийски</t>
    </r>
    <r>
      <rPr>
        <sz val="12"/>
        <color indexed="18"/>
        <rFont val="Times New Roman CYR"/>
        <family val="1"/>
      </rPr>
      <t xml:space="preserve"> университет - </t>
    </r>
    <r>
      <rPr>
        <b/>
        <i/>
        <sz val="12"/>
        <color indexed="18"/>
        <rFont val="Times New Roman BOLD"/>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</si>
  <si>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rPr>
      <t>Плевен</t>
    </r>
  </si>
  <si>
    <r>
      <t xml:space="preserve">Университет за </t>
    </r>
    <r>
      <rPr>
        <b/>
        <i/>
        <sz val="12"/>
        <color indexed="18"/>
        <rFont val="Times New Roman BOLD"/>
      </rPr>
      <t>национално и световно стопанство</t>
    </r>
    <r>
      <rPr>
        <sz val="12"/>
        <color indexed="18"/>
        <rFont val="Times New Roman Bold"/>
      </rPr>
      <t xml:space="preserve"> - </t>
    </r>
    <r>
      <rPr>
        <b/>
        <i/>
        <sz val="12"/>
        <color indexed="18"/>
        <rFont val="Times New Roman BOLD"/>
      </rPr>
      <t>София</t>
    </r>
  </si>
  <si>
    <r>
      <t>Икономически</t>
    </r>
    <r>
      <rPr>
        <sz val="12"/>
        <color indexed="18"/>
        <rFont val="Times New Roman CYR"/>
        <family val="1"/>
      </rPr>
      <t xml:space="preserve"> университет - </t>
    </r>
    <r>
      <rPr>
        <b/>
        <i/>
        <sz val="12"/>
        <color indexed="18"/>
        <rFont val="Times New Roman BOLD"/>
      </rPr>
      <t>Варна</t>
    </r>
  </si>
  <si>
    <r>
      <t xml:space="preserve">Стопанска академия </t>
    </r>
    <r>
      <rPr>
        <b/>
        <i/>
        <sz val="12"/>
        <color indexed="18"/>
        <rFont val="Times New Roman BOLD"/>
      </rPr>
      <t>"Димитър Ценов"</t>
    </r>
    <r>
      <rPr>
        <sz val="12"/>
        <color indexed="18"/>
        <rFont val="Times New Roman Bold"/>
      </rPr>
      <t xml:space="preserve"> - </t>
    </r>
    <r>
      <rPr>
        <b/>
        <i/>
        <sz val="12"/>
        <color indexed="18"/>
        <rFont val="Times New Roman BOLD"/>
      </rPr>
      <t>Свищов</t>
    </r>
  </si>
  <si>
    <r>
      <t xml:space="preserve">Държавна музикална академия </t>
    </r>
    <r>
      <rPr>
        <b/>
        <i/>
        <sz val="12"/>
        <color indexed="18"/>
        <rFont val="Times New Roman BOLD"/>
      </rPr>
      <t>"Панчо Владигеров"</t>
    </r>
    <r>
      <rPr>
        <sz val="12"/>
        <color indexed="18"/>
        <rFont val="Times New Roman Bold"/>
      </rPr>
      <t xml:space="preserve"> - </t>
    </r>
    <r>
      <rPr>
        <b/>
        <i/>
        <sz val="12"/>
        <color indexed="18"/>
        <rFont val="Times New Roman BOLD"/>
      </rPr>
      <t>София</t>
    </r>
  </si>
  <si>
    <r>
      <t xml:space="preserve">Национална академия за театрално и филмово изкуство </t>
    </r>
    <r>
      <rPr>
        <b/>
        <i/>
        <sz val="12"/>
        <color indexed="18"/>
        <rFont val="Times New Roman BOLD"/>
      </rPr>
      <t xml:space="preserve">"Кр. Сарафов" </t>
    </r>
    <r>
      <rPr>
        <sz val="12"/>
        <color indexed="18"/>
        <rFont val="Times New Roman Bold"/>
      </rPr>
      <t xml:space="preserve">- </t>
    </r>
    <r>
      <rPr>
        <b/>
        <i/>
        <sz val="12"/>
        <color indexed="18"/>
        <rFont val="Times New Roman BOLD"/>
      </rPr>
      <t>София</t>
    </r>
  </si>
  <si>
    <r>
      <t xml:space="preserve">Национална </t>
    </r>
    <r>
      <rPr>
        <b/>
        <i/>
        <sz val="12"/>
        <color indexed="18"/>
        <rFont val="Times New Roman BOLD"/>
      </rPr>
      <t>художествена</t>
    </r>
    <r>
      <rPr>
        <sz val="12"/>
        <color indexed="18"/>
        <rFont val="Times New Roman CYR"/>
        <family val="1"/>
      </rPr>
      <t xml:space="preserve"> академия - </t>
    </r>
    <r>
      <rPr>
        <b/>
        <i/>
        <sz val="12"/>
        <color indexed="18"/>
        <rFont val="Times New Roman BOLD"/>
      </rPr>
      <t>София</t>
    </r>
  </si>
  <si>
    <r>
      <t>Академия за</t>
    </r>
    <r>
      <rPr>
        <sz val="12"/>
        <color indexed="18"/>
        <rFont val="Times New Roman Bold"/>
      </rPr>
      <t xml:space="preserve"> </t>
    </r>
    <r>
      <rPr>
        <b/>
        <i/>
        <sz val="12"/>
        <color indexed="18"/>
        <rFont val="Times New Roman BOLD"/>
      </rPr>
      <t>музикално, танцово и изобразително изкуство</t>
    </r>
    <r>
      <rPr>
        <sz val="12"/>
        <color indexed="18"/>
        <rFont val="Times New Roman Bold"/>
      </rPr>
      <t xml:space="preserve"> - </t>
    </r>
    <r>
      <rPr>
        <b/>
        <i/>
        <sz val="12"/>
        <color indexed="18"/>
        <rFont val="Times New Roman BOLD"/>
      </rPr>
      <t>Пловдив</t>
    </r>
  </si>
  <si>
    <r>
      <t xml:space="preserve">Национална </t>
    </r>
    <r>
      <rPr>
        <b/>
        <i/>
        <sz val="12"/>
        <color indexed="18"/>
        <rFont val="Times New Roman BOLD"/>
      </rPr>
      <t>спортна</t>
    </r>
    <r>
      <rPr>
        <sz val="12"/>
        <color indexed="18"/>
        <rFont val="Times New Roman CYR"/>
        <family val="1"/>
      </rPr>
      <t xml:space="preserve"> академия </t>
    </r>
    <r>
      <rPr>
        <b/>
        <i/>
        <sz val="12"/>
        <color indexed="18"/>
        <rFont val="Times New Roman BOLD"/>
      </rPr>
      <t>"Васил Левски"</t>
    </r>
    <r>
      <rPr>
        <sz val="12"/>
        <color indexed="18"/>
        <rFont val="Times New Roman Bold"/>
      </rPr>
      <t xml:space="preserve"> - </t>
    </r>
    <r>
      <rPr>
        <b/>
        <i/>
        <sz val="12"/>
        <color indexed="18"/>
        <rFont val="Times New Roman BOLD"/>
      </rPr>
      <t>София</t>
    </r>
  </si>
  <si>
    <r>
      <t xml:space="preserve">Висше строително училище </t>
    </r>
    <r>
      <rPr>
        <b/>
        <i/>
        <sz val="12"/>
        <color indexed="18"/>
        <rFont val="Times New Roman BOLD"/>
      </rPr>
      <t xml:space="preserve">"Любен Каравелов" </t>
    </r>
    <r>
      <rPr>
        <sz val="12"/>
        <color indexed="18"/>
        <rFont val="Times New Roman Bold"/>
      </rPr>
      <t xml:space="preserve">- </t>
    </r>
    <r>
      <rPr>
        <b/>
        <i/>
        <sz val="12"/>
        <color indexed="18"/>
        <rFont val="Times New Roman BOLD"/>
      </rPr>
      <t>София</t>
    </r>
  </si>
  <si>
    <r>
      <t xml:space="preserve">Висше транспортно училище </t>
    </r>
    <r>
      <rPr>
        <b/>
        <i/>
        <sz val="12"/>
        <color indexed="18"/>
        <rFont val="Times New Roman BOLD"/>
      </rPr>
      <t xml:space="preserve">"Тодор Каблешков" </t>
    </r>
    <r>
      <rPr>
        <sz val="12"/>
        <color indexed="18"/>
        <rFont val="Times New Roman Bold"/>
      </rPr>
      <t xml:space="preserve">- </t>
    </r>
    <r>
      <rPr>
        <b/>
        <i/>
        <sz val="12"/>
        <color indexed="18"/>
        <rFont val="Times New Roman BOLD"/>
      </rPr>
      <t>София</t>
    </r>
  </si>
  <si>
    <r>
      <t>Университет по</t>
    </r>
    <r>
      <rPr>
        <sz val="12"/>
        <color indexed="18"/>
        <rFont val="Times New Roman Bold"/>
      </rPr>
      <t xml:space="preserve"> </t>
    </r>
    <r>
      <rPr>
        <b/>
        <i/>
        <sz val="12"/>
        <color indexed="18"/>
        <rFont val="Times New Roman BOLD"/>
      </rPr>
      <t>библиотекознание и информационни технологии</t>
    </r>
    <r>
      <rPr>
        <sz val="12"/>
        <color indexed="18"/>
        <rFont val="Times New Roman Bold"/>
      </rPr>
      <t xml:space="preserve"> - </t>
    </r>
    <r>
      <rPr>
        <b/>
        <i/>
        <sz val="12"/>
        <color indexed="18"/>
        <rFont val="Times New Roman BOLD"/>
      </rPr>
      <t>София</t>
    </r>
    <r>
      <rPr>
        <sz val="12"/>
        <color indexed="18"/>
        <rFont val="Times New Roman Bold"/>
      </rPr>
      <t xml:space="preserve"> </t>
    </r>
  </si>
  <si>
    <r>
      <t>Българска академия на науките</t>
    </r>
    <r>
      <rPr>
        <sz val="12"/>
        <color indexed="16"/>
        <rFont val="Times New Roman Bold"/>
      </rPr>
      <t xml:space="preserve"> - </t>
    </r>
    <r>
      <rPr>
        <b/>
        <i/>
        <sz val="12"/>
        <color indexed="16"/>
        <rFont val="Times New Roman BOLD"/>
      </rPr>
      <t>София</t>
    </r>
  </si>
  <si>
    <r>
      <t xml:space="preserve">        А.2.1.б)</t>
    </r>
    <r>
      <rPr>
        <b/>
        <sz val="12"/>
        <color indexed="18"/>
        <rFont val="Times New Roman CYR"/>
      </rPr>
      <t xml:space="preserve"> </t>
    </r>
    <r>
      <rPr>
        <b/>
        <sz val="11"/>
        <rFont val="Times New Roman Cyr"/>
        <family val="1"/>
      </rPr>
      <t xml:space="preserve">кодове на ДВУ и ВА "Г. С. Раковски", финансирани от </t>
    </r>
    <r>
      <rPr>
        <b/>
        <i/>
        <sz val="11"/>
        <color indexed="18"/>
        <rFont val="Times New Roman Bold"/>
      </rPr>
      <t>Министерството на отбраната</t>
    </r>
  </si>
  <si>
    <r>
      <t xml:space="preserve">Военна академия </t>
    </r>
    <r>
      <rPr>
        <b/>
        <i/>
        <sz val="12"/>
        <color indexed="18"/>
        <rFont val="Times New Roman BOLD"/>
      </rPr>
      <t>"Г. С. Раковски"</t>
    </r>
    <r>
      <rPr>
        <b/>
        <i/>
        <sz val="12"/>
        <rFont val="Times New Roman BOLD"/>
      </rPr>
      <t xml:space="preserve"> - </t>
    </r>
    <r>
      <rPr>
        <b/>
        <i/>
        <sz val="12"/>
        <color indexed="18"/>
        <rFont val="Times New Roman BOLD"/>
      </rPr>
      <t>София</t>
    </r>
  </si>
  <si>
    <r>
      <t xml:space="preserve">Национален </t>
    </r>
    <r>
      <rPr>
        <b/>
        <i/>
        <sz val="12"/>
        <color indexed="18"/>
        <rFont val="Times New Roman BOLD"/>
      </rPr>
      <t>военен</t>
    </r>
    <r>
      <rPr>
        <sz val="12"/>
        <rFont val="Times New Roman CYR"/>
        <family val="1"/>
      </rPr>
      <t xml:space="preserve"> университет </t>
    </r>
    <r>
      <rPr>
        <b/>
        <i/>
        <sz val="12"/>
        <color indexed="18"/>
        <rFont val="Times New Roman BOLD"/>
      </rPr>
      <t>"Васил Левски"</t>
    </r>
    <r>
      <rPr>
        <sz val="12"/>
        <color indexed="18"/>
        <rFont val="Times New Roman Bold"/>
      </rPr>
      <t xml:space="preserve"> </t>
    </r>
    <r>
      <rPr>
        <sz val="12"/>
        <rFont val="Times New Roman Bold"/>
      </rPr>
      <t xml:space="preserve">- </t>
    </r>
    <r>
      <rPr>
        <b/>
        <i/>
        <sz val="12"/>
        <color indexed="18"/>
        <rFont val="Times New Roman BOLD"/>
      </rPr>
      <t>Велико Търново</t>
    </r>
  </si>
  <si>
    <r>
      <t xml:space="preserve">Висше </t>
    </r>
    <r>
      <rPr>
        <b/>
        <i/>
        <sz val="12"/>
        <color indexed="18"/>
        <rFont val="Times New Roman BOLD"/>
      </rPr>
      <t>военноморско</t>
    </r>
    <r>
      <rPr>
        <sz val="12"/>
        <rFont val="Times New Roman CYR"/>
        <family val="1"/>
      </rPr>
      <t xml:space="preserve"> училище </t>
    </r>
    <r>
      <rPr>
        <b/>
        <i/>
        <sz val="12"/>
        <color indexed="18"/>
        <rFont val="Times New Roman BOLD"/>
      </rPr>
      <t>"Н. Й. Вапцаров"</t>
    </r>
    <r>
      <rPr>
        <b/>
        <i/>
        <sz val="12"/>
        <color indexed="17"/>
        <rFont val="Times New Roman Bold"/>
      </rPr>
      <t xml:space="preserve"> </t>
    </r>
    <r>
      <rPr>
        <sz val="12"/>
        <rFont val="Times New Roman Bold"/>
      </rPr>
      <t xml:space="preserve">- </t>
    </r>
    <r>
      <rPr>
        <b/>
        <i/>
        <sz val="12"/>
        <color indexed="18"/>
        <rFont val="Times New Roman BOLD"/>
      </rPr>
      <t>Варна</t>
    </r>
  </si>
  <si>
    <r>
      <t xml:space="preserve">    А.2.2)</t>
    </r>
    <r>
      <rPr>
        <b/>
        <sz val="12"/>
        <color indexed="18"/>
        <rFont val="Times New Roman CYR"/>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</si>
  <si>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</si>
  <si>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</si>
  <si>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</si>
  <si>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</si>
  <si>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charset val="204"/>
      </rPr>
      <t>детски градини</t>
    </r>
  </si>
  <si>
    <t>27-02</t>
  </si>
  <si>
    <r>
      <t xml:space="preserve">за ползване на </t>
    </r>
    <r>
      <rPr>
        <b/>
        <i/>
        <sz val="12"/>
        <rFont val="Times New Roman CYR"/>
        <family val="1"/>
        <charset val="204"/>
      </rPr>
      <t>детски ясли</t>
    </r>
    <r>
      <rPr>
        <sz val="12"/>
        <rFont val="Times New Roman CYR"/>
        <family val="1"/>
        <charset val="204"/>
      </rPr>
      <t xml:space="preserve"> и други по здравеопазването</t>
    </r>
  </si>
  <si>
    <t>27-03</t>
  </si>
  <si>
    <r>
      <t xml:space="preserve">за ползване на </t>
    </r>
    <r>
      <rPr>
        <b/>
        <i/>
        <sz val="12"/>
        <rFont val="Times New Roman CYR"/>
        <family val="1"/>
        <charset val="204"/>
      </rPr>
      <t>лагери</t>
    </r>
    <r>
      <rPr>
        <sz val="12"/>
        <rFont val="Times New Roman CYR"/>
        <family val="1"/>
        <charset val="204"/>
      </rPr>
      <t xml:space="preserve"> и други по социалния отдих</t>
    </r>
  </si>
  <si>
    <r>
      <t xml:space="preserve">за ползване на </t>
    </r>
    <r>
      <rPr>
        <b/>
        <i/>
        <sz val="12"/>
        <rFont val="Times New Roman CYR"/>
        <family val="1"/>
        <charset val="204"/>
      </rPr>
      <t>домашен социален патронаж</t>
    </r>
    <r>
      <rPr>
        <sz val="12"/>
        <rFont val="Times New Roman CYR"/>
        <family val="1"/>
        <charset val="204"/>
      </rPr>
      <t xml:space="preserve"> и други общински </t>
    </r>
    <r>
      <rPr>
        <b/>
        <i/>
        <sz val="12"/>
        <rFont val="Times New Roman CYR"/>
        <family val="1"/>
        <charset val="204"/>
      </rPr>
      <t>социални услуги</t>
    </r>
  </si>
  <si>
    <t>27-05</t>
  </si>
  <si>
    <r>
      <t xml:space="preserve">за ползване на </t>
    </r>
    <r>
      <rPr>
        <b/>
        <i/>
        <sz val="12"/>
        <rFont val="Times New Roman CYR"/>
        <family val="1"/>
        <charset val="204"/>
      </rPr>
      <t>пазари</t>
    </r>
    <r>
      <rPr>
        <sz val="12"/>
        <rFont val="Times New Roman CYR"/>
        <family val="1"/>
        <charset val="204"/>
      </rPr>
      <t>, тържища, панаири, тротоари, улични платна и др.</t>
    </r>
  </si>
  <si>
    <r>
      <t>за ползване</t>
    </r>
    <r>
      <rPr>
        <b/>
        <i/>
        <sz val="12"/>
        <rFont val="Times New Roman CYR"/>
        <family val="1"/>
        <charset val="204"/>
      </rPr>
      <t xml:space="preserve"> на полудневни детски градини</t>
    </r>
  </si>
  <si>
    <t>27-07</t>
  </si>
  <si>
    <r>
      <t xml:space="preserve">за </t>
    </r>
    <r>
      <rPr>
        <b/>
        <i/>
        <sz val="12"/>
        <rFont val="Times New Roman CYR"/>
        <family val="1"/>
        <charset val="204"/>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</si>
  <si>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</si>
  <si>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</si>
  <si>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</si>
  <si>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</si>
  <si>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</si>
  <si>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</si>
  <si>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</si>
  <si>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</si>
  <si>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</si>
  <si>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</si>
  <si>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</si>
  <si>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</si>
  <si>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</si>
  <si>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</si>
  <si>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</si>
  <si>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</si>
  <si>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</si>
  <si>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</si>
  <si>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</si>
  <si>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</si>
  <si>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</si>
  <si>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</si>
  <si>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</si>
  <si>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</si>
  <si>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</si>
  <si>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</si>
  <si>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</si>
  <si>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</si>
  <si>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</si>
  <si>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</si>
  <si>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</si>
  <si>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</si>
  <si>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</si>
  <si>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</si>
  <si>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</si>
  <si>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</si>
  <si>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</si>
  <si>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</si>
  <si>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</si>
  <si>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</si>
  <si>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</si>
  <si>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</si>
  <si>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</si>
  <si>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</si>
  <si>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</si>
  <si>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</si>
  <si>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</si>
  <si>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</si>
  <si>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</si>
  <si>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</si>
  <si>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</si>
  <si>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</si>
  <si>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</si>
  <si>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</si>
  <si>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</si>
  <si>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</si>
  <si>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</si>
  <si>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</si>
  <si>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</si>
  <si>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</si>
  <si>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</si>
  <si>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</si>
  <si>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</si>
  <si>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</si>
  <si>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</si>
  <si>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</si>
  <si>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</si>
  <si>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</si>
  <si>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</si>
  <si>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</si>
  <si>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</si>
  <si>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</si>
  <si>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</si>
  <si>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</si>
  <si>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</si>
  <si>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</si>
  <si>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</si>
  <si>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</si>
  <si>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</si>
  <si>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</si>
  <si>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charset val="204"/>
      </rPr>
      <t>сгради</t>
    </r>
  </si>
  <si>
    <r>
      <t xml:space="preserve">постъпления от продажба на </t>
    </r>
    <r>
      <rPr>
        <b/>
        <i/>
        <sz val="12"/>
        <rFont val="Times New Roman CYR"/>
        <family val="1"/>
        <charset val="204"/>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</si>
  <si>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</si>
  <si>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</si>
  <si>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</si>
  <si>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</si>
  <si>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</si>
  <si>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</si>
  <si>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</si>
  <si>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</si>
  <si>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</si>
  <si>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</si>
  <si>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</si>
  <si>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</si>
  <si>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</si>
  <si>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</si>
  <si>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</si>
  <si>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charset val="204"/>
      </rPr>
      <t>трудови правоотношения</t>
    </r>
  </si>
  <si>
    <r>
      <t xml:space="preserve">заплати и възнаграждения на персонала нает по </t>
    </r>
    <r>
      <rPr>
        <b/>
        <i/>
        <sz val="12"/>
        <rFont val="Times New Roman CYR"/>
        <family val="1"/>
        <charset val="204"/>
      </rPr>
      <t>служебни правоотношения</t>
    </r>
  </si>
  <si>
    <t>Други възнаграждения и плащания за персонала</t>
  </si>
  <si>
    <r>
      <t xml:space="preserve">за </t>
    </r>
    <r>
      <rPr>
        <b/>
        <i/>
        <sz val="12"/>
        <rFont val="Times New Roman CYR"/>
        <family val="1"/>
        <charset val="204"/>
      </rPr>
      <t>нещатен</t>
    </r>
    <r>
      <rPr>
        <sz val="12"/>
        <rFont val="Times New Roman CYR"/>
        <family val="1"/>
        <charset val="204"/>
      </rPr>
      <t xml:space="preserve"> персонал нает по </t>
    </r>
    <r>
      <rPr>
        <b/>
        <i/>
        <sz val="12"/>
        <rFont val="Times New Roman CYR"/>
        <family val="1"/>
        <charset val="204"/>
      </rPr>
      <t>трудови правоотношения</t>
    </r>
    <r>
      <rPr>
        <sz val="12"/>
        <rFont val="Times New Roman CYR"/>
        <family val="1"/>
        <charset val="204"/>
      </rPr>
      <t xml:space="preserve"> </t>
    </r>
  </si>
  <si>
    <r>
      <t xml:space="preserve">за персонала по </t>
    </r>
    <r>
      <rPr>
        <b/>
        <i/>
        <sz val="12"/>
        <rFont val="Times New Roman CYR"/>
        <family val="1"/>
        <charset val="204"/>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</si>
  <si>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</si>
  <si>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</si>
  <si>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</si>
  <si>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</si>
  <si>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</si>
  <si>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</si>
  <si>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</si>
  <si>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</si>
  <si>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</si>
  <si>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</si>
  <si>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</si>
  <si>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</si>
  <si>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</si>
  <si>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</si>
  <si>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</si>
  <si>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</si>
  <si>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</si>
  <si>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</si>
  <si>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</si>
  <si>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</si>
  <si>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</si>
  <si>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</si>
  <si>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</si>
  <si>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</si>
  <si>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</si>
  <si>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</si>
  <si>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</si>
  <si>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</si>
  <si>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</si>
  <si>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</si>
  <si>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</si>
  <si>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</si>
  <si>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</si>
  <si>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</si>
  <si>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</si>
  <si>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</si>
  <si>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</si>
  <si>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</si>
  <si>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</si>
  <si>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</si>
  <si>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</si>
  <si>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</si>
  <si>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</si>
  <si>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</si>
  <si>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</si>
  <si>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</si>
  <si>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</si>
  <si>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</si>
  <si>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</si>
  <si>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</si>
  <si>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</si>
  <si>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</si>
  <si>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</si>
  <si>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</si>
  <si>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</si>
  <si>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</si>
  <si>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</si>
  <si>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</si>
  <si>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</si>
  <si>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</si>
  <si>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</si>
  <si>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</si>
  <si>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</si>
  <si>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</si>
  <si>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</si>
  <si>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</si>
  <si>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</si>
  <si>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</si>
  <si>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</si>
  <si>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</si>
  <si>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</si>
  <si>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</si>
  <si>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</si>
  <si>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</si>
  <si>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</si>
  <si>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</si>
  <si>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charset val="204"/>
      </rPr>
      <t xml:space="preserve"> трансфери за чужбина</t>
    </r>
  </si>
  <si>
    <r>
      <t>капиталови</t>
    </r>
    <r>
      <rPr>
        <sz val="12"/>
        <rFont val="Times New Roman CYR"/>
        <family val="1"/>
        <charset val="204"/>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</si>
  <si>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</si>
  <si>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</si>
  <si>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charset val="204"/>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</si>
  <si>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</si>
  <si>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charset val="204"/>
      </rPr>
      <t>за капиталови разходи за общини</t>
    </r>
  </si>
  <si>
    <t>други целеви трансфери от ЦБ за общини</t>
  </si>
  <si>
    <r>
      <t>трансфери между ЦБ и</t>
    </r>
    <r>
      <rPr>
        <b/>
        <i/>
        <sz val="12"/>
        <rFont val="Times New Roman CYR"/>
        <family val="1"/>
        <charset val="204"/>
      </rPr>
      <t xml:space="preserve"> Държавното обществено осигуряване</t>
    </r>
  </si>
  <si>
    <r>
      <t>трансфери между ЦБ и</t>
    </r>
    <r>
      <rPr>
        <b/>
        <i/>
        <sz val="12"/>
        <rFont val="Times New Roman CYR"/>
        <family val="1"/>
        <charset val="204"/>
      </rPr>
      <t xml:space="preserve"> НЗОК</t>
    </r>
  </si>
  <si>
    <r>
      <t>трансфери между ЦБ и</t>
    </r>
    <r>
      <rPr>
        <b/>
        <i/>
        <sz val="12"/>
        <rFont val="Times New Roman CYR"/>
        <family val="1"/>
        <charset val="204"/>
      </rPr>
      <t xml:space="preserve"> БНТ</t>
    </r>
  </si>
  <si>
    <r>
      <t xml:space="preserve">трансфери между ЦБ и </t>
    </r>
    <r>
      <rPr>
        <b/>
        <i/>
        <sz val="12"/>
        <rFont val="Times New Roman CYR"/>
        <charset val="204"/>
      </rPr>
      <t>БНР</t>
    </r>
  </si>
  <si>
    <r>
      <t xml:space="preserve">трансфери между ЦБ и </t>
    </r>
    <r>
      <rPr>
        <b/>
        <i/>
        <sz val="12"/>
        <rFont val="Times New Roman CYR"/>
        <charset val="204"/>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</si>
  <si>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</si>
  <si>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</si>
  <si>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</si>
  <si>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</si>
  <si>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charset val="204"/>
      </rPr>
      <t>дългосрочни</t>
    </r>
    <r>
      <rPr>
        <sz val="12"/>
        <rFont val="Times New Roman CYR"/>
        <family val="1"/>
        <charset val="204"/>
      </rPr>
      <t xml:space="preserve">заеми от </t>
    </r>
    <r>
      <rPr>
        <b/>
        <i/>
        <sz val="12"/>
        <rFont val="Times New Roman CYR"/>
        <family val="1"/>
        <charset val="204"/>
      </rPr>
      <t xml:space="preserve">международни организации </t>
    </r>
    <r>
      <rPr>
        <i/>
        <sz val="12"/>
        <rFont val="Times New Roman Cyr"/>
        <family val="1"/>
        <charset val="204"/>
      </rPr>
      <t>(-)</t>
    </r>
  </si>
  <si>
    <r>
      <t>друго финансиране</t>
    </r>
    <r>
      <rPr>
        <sz val="12"/>
        <rFont val="Times New Roman CYR"/>
        <family val="1"/>
        <charset val="204"/>
      </rPr>
      <t xml:space="preserve"> от чужбина (+)</t>
    </r>
  </si>
  <si>
    <r>
      <t>други погашения и плащания</t>
    </r>
    <r>
      <rPr>
        <sz val="12"/>
        <rFont val="Times New Roman CYR"/>
        <family val="1"/>
        <charset val="204"/>
      </rPr>
      <t xml:space="preserve"> по финансиране от чужбина (-)</t>
    </r>
  </si>
  <si>
    <r>
      <t>краткосрочни</t>
    </r>
    <r>
      <rPr>
        <sz val="12"/>
        <rFont val="Times New Roman CYR"/>
        <family val="1"/>
        <charset val="204"/>
      </rPr>
      <t xml:space="preserve">  ДЦК (ОбЦК) емитирани на международните капиталови пазари (+)</t>
    </r>
  </si>
  <si>
    <r>
      <t>дългосрочни</t>
    </r>
    <r>
      <rPr>
        <sz val="12"/>
        <rFont val="Times New Roman CYR"/>
        <family val="1"/>
        <charset val="204"/>
      </rPr>
      <t xml:space="preserve"> ДЦК (ОбЦК) емитирани на международните капиталови пазари (+)</t>
    </r>
  </si>
  <si>
    <r>
      <t xml:space="preserve">погашения </t>
    </r>
    <r>
      <rPr>
        <sz val="12"/>
        <rFont val="Times New Roman CYR"/>
        <family val="1"/>
        <charset val="204"/>
      </rPr>
      <t>по</t>
    </r>
    <r>
      <rPr>
        <b/>
        <i/>
        <sz val="12"/>
        <rFont val="Times New Roman CYR"/>
        <family val="1"/>
        <charset val="204"/>
      </rPr>
      <t xml:space="preserve">  краткосрочни </t>
    </r>
    <r>
      <rPr>
        <sz val="12"/>
        <rFont val="Times New Roman CYR"/>
        <family val="1"/>
        <charset val="204"/>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</si>
  <si>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</si>
  <si>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</si>
  <si>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</si>
  <si>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</si>
  <si>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</si>
  <si>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</si>
  <si>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</si>
  <si>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</si>
  <si>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</si>
  <si>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</si>
  <si>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</si>
  <si>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charset val="204"/>
      </rPr>
      <t>+</t>
    </r>
    <r>
      <rPr>
        <sz val="12"/>
        <rFont val="Times New Roman CYR"/>
        <family val="1"/>
        <charset val="204"/>
      </rPr>
      <t>)</t>
    </r>
  </si>
  <si>
    <r>
      <t>погашения по финансов лизинг и търговски кредит</t>
    </r>
    <r>
      <rPr>
        <sz val="12"/>
        <rFont val="Times New Roman CYR"/>
        <family val="1"/>
        <charset val="204"/>
      </rPr>
      <t xml:space="preserve"> (</t>
    </r>
    <r>
      <rPr>
        <i/>
        <sz val="12"/>
        <rFont val="Times New Roman Cyr"/>
        <family val="1"/>
        <charset val="204"/>
      </rPr>
      <t>-</t>
    </r>
    <r>
      <rPr>
        <sz val="12"/>
        <rFont val="Times New Roman CYR"/>
        <family val="1"/>
        <charset val="204"/>
      </rPr>
      <t>)</t>
    </r>
  </si>
  <si>
    <r>
      <t>операции в брой</t>
    </r>
    <r>
      <rPr>
        <sz val="12"/>
        <rFont val="Times New Roman CYR"/>
        <family val="1"/>
        <charset val="204"/>
      </rPr>
      <t xml:space="preserve"> между банка и каса (+/-)</t>
    </r>
  </si>
  <si>
    <r>
      <t xml:space="preserve">предоставяне (възстановяване) на средства по </t>
    </r>
    <r>
      <rPr>
        <b/>
        <i/>
        <sz val="12"/>
        <rFont val="Times New Roman CYR"/>
        <family val="1"/>
        <charset val="204"/>
      </rPr>
      <t>срочни депозити</t>
    </r>
    <r>
      <rPr>
        <sz val="12"/>
        <rFont val="Times New Roman CYR"/>
        <family val="1"/>
        <charset val="204"/>
      </rPr>
      <t xml:space="preserve"> (+/-)</t>
    </r>
  </si>
  <si>
    <r>
      <t xml:space="preserve">покупко-продажба на </t>
    </r>
    <r>
      <rPr>
        <b/>
        <i/>
        <sz val="12"/>
        <rFont val="Times New Roman CYR"/>
        <family val="1"/>
        <charset val="204"/>
      </rPr>
      <t>валута</t>
    </r>
    <r>
      <rPr>
        <sz val="12"/>
        <rFont val="Times New Roman CYR"/>
        <family val="1"/>
        <charset val="204"/>
      </rPr>
      <t xml:space="preserve"> (+/-)</t>
    </r>
  </si>
  <si>
    <r>
      <t xml:space="preserve">операции </t>
    </r>
    <r>
      <rPr>
        <b/>
        <i/>
        <sz val="12"/>
        <rFont val="Times New Roman CYR"/>
        <family val="1"/>
        <charset val="204"/>
      </rPr>
      <t>СЕБРА</t>
    </r>
    <r>
      <rPr>
        <i/>
        <sz val="12"/>
        <rFont val="Times New Roman Cyr"/>
        <family val="1"/>
        <charset val="204"/>
      </rPr>
      <t xml:space="preserve"> - </t>
    </r>
    <r>
      <rPr>
        <b/>
        <i/>
        <sz val="12"/>
        <rFont val="Times New Roman CYR"/>
        <family val="1"/>
        <charset val="204"/>
      </rPr>
      <t>захранване на "сметки за наличности"</t>
    </r>
    <r>
      <rPr>
        <sz val="12"/>
        <rFont val="Times New Roman CYR"/>
        <family val="1"/>
        <charset val="204"/>
      </rPr>
      <t xml:space="preserve"> (+/-)</t>
    </r>
  </si>
  <si>
    <r>
      <t xml:space="preserve">възстановени суми </t>
    </r>
    <r>
      <rPr>
        <sz val="12"/>
        <rFont val="Times New Roman CYR"/>
        <charset val="204"/>
      </rPr>
      <t xml:space="preserve">от Европейския съюз - </t>
    </r>
    <r>
      <rPr>
        <b/>
        <i/>
        <sz val="12"/>
        <rFont val="Times New Roman CYR"/>
        <charset val="204"/>
      </rPr>
      <t>директни плащания на земеделски производители (+)</t>
    </r>
  </si>
  <si>
    <r>
      <t>плащания</t>
    </r>
    <r>
      <rPr>
        <sz val="12"/>
        <rFont val="Times New Roman CYR"/>
        <charset val="204"/>
      </rPr>
      <t xml:space="preserve"> за сметка на Европейския съюз - </t>
    </r>
    <r>
      <rPr>
        <b/>
        <i/>
        <sz val="12"/>
        <rFont val="Times New Roman CYR"/>
        <charset val="204"/>
      </rPr>
      <t>средства от ЕЗФРСР, прехвърлени към директни плащания (-)</t>
    </r>
  </si>
  <si>
    <r>
      <t xml:space="preserve">възстановени суми </t>
    </r>
    <r>
      <rPr>
        <sz val="12"/>
        <rFont val="Times New Roman CYR"/>
        <charset val="204"/>
      </rPr>
      <t xml:space="preserve">от Европейския съюз - </t>
    </r>
    <r>
      <rPr>
        <b/>
        <i/>
        <sz val="12"/>
        <rFont val="Times New Roman CYR"/>
        <charset val="204"/>
      </rPr>
      <t>средства от ЕЗФРСР, прехвърлени към директни плащания (+)</t>
    </r>
  </si>
  <si>
    <r>
      <t>плащания</t>
    </r>
    <r>
      <rPr>
        <sz val="12"/>
        <rFont val="Times New Roman CYR"/>
        <charset val="204"/>
      </rPr>
      <t xml:space="preserve"> за сметка на Европейския съюз -</t>
    </r>
    <r>
      <rPr>
        <b/>
        <i/>
        <sz val="12"/>
        <rFont val="Times New Roman CYR"/>
        <charset val="204"/>
      </rPr>
      <t xml:space="preserve"> пазарни мерки  (-)</t>
    </r>
  </si>
  <si>
    <r>
      <t xml:space="preserve">възстановени суми </t>
    </r>
    <r>
      <rPr>
        <sz val="12"/>
        <rFont val="Times New Roman CYR"/>
        <charset val="204"/>
      </rPr>
      <t xml:space="preserve">от Европейския съюз - </t>
    </r>
    <r>
      <rPr>
        <b/>
        <i/>
        <sz val="12"/>
        <rFont val="Times New Roman CYR"/>
        <charset val="204"/>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</si>
  <si>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</si>
  <si>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</si>
  <si>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</si>
  <si>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charset val="204"/>
      </rPr>
      <t xml:space="preserve"> в</t>
    </r>
    <r>
      <rPr>
        <b/>
        <sz val="12"/>
        <rFont val="Times New Roman Cyr"/>
        <family val="1"/>
        <charset val="204"/>
      </rPr>
      <t xml:space="preserve"> </t>
    </r>
    <r>
      <rPr>
        <sz val="12"/>
        <rFont val="Times New Roman CYR"/>
        <family val="1"/>
        <charset val="204"/>
      </rPr>
      <t xml:space="preserve">левове </t>
    </r>
    <r>
      <rPr>
        <b/>
        <sz val="12"/>
        <rFont val="Times New Roman Cyr"/>
        <family val="1"/>
        <charset val="204"/>
      </rPr>
      <t>по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</si>
  <si>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</si>
  <si>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t>
    </r>
    <r>
      <rPr>
        <b/>
        <i/>
        <sz val="12"/>
        <rFont val="Times New Roman CYR"/>
        <family val="1"/>
        <charset val="204"/>
      </rPr>
      <t>от предходния период</t>
    </r>
    <r>
      <rPr>
        <sz val="12"/>
        <rFont val="Times New Roman CYR"/>
        <family val="1"/>
        <charset val="204"/>
      </rPr>
      <t xml:space="preserve"> (+)</t>
    </r>
  </si>
  <si>
    <r>
      <t>остътък</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</si>
  <si>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</si>
  <si>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</si>
  <si>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</si>
  <si>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</si>
  <si>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 xml:space="preserve">преводи </t>
    </r>
    <r>
      <rPr>
        <b/>
        <i/>
        <sz val="12"/>
        <rFont val="Times New Roman CYR"/>
        <family val="1"/>
        <charset val="204"/>
      </rPr>
      <t>в процес на сетълмент (-/+)</t>
    </r>
  </si>
  <si>
    <r>
      <t xml:space="preserve"> </t>
    </r>
    <r>
      <rPr>
        <b/>
        <i/>
        <sz val="12"/>
        <rFont val="Times New Roman CYR"/>
        <family val="1"/>
        <charset val="204"/>
      </rPr>
      <t>преоценка</t>
    </r>
    <r>
      <rPr>
        <sz val="12"/>
        <rFont val="Times New Roman CYR"/>
        <family val="1"/>
        <charset val="204"/>
      </rPr>
      <t xml:space="preserve"> на валутни наличности </t>
    </r>
    <r>
      <rPr>
        <b/>
        <i/>
        <sz val="12"/>
        <rFont val="Times New Roman CYR"/>
        <family val="1"/>
        <charset val="204"/>
      </rPr>
      <t xml:space="preserve">(нереализирани курсови разлики) по сметки и средства в страната </t>
    </r>
    <r>
      <rPr>
        <sz val="12"/>
        <rFont val="Times New Roman CYR"/>
        <family val="1"/>
        <charset val="204"/>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</si>
  <si>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</si>
  <si>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</si>
  <si>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</si>
  <si>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</si>
  <si>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</si>
  <si>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</si>
  <si>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</si>
  <si>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</si>
  <si>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</si>
  <si>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</si>
  <si>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</si>
  <si>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</si>
  <si>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</si>
  <si>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</si>
  <si>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</si>
  <si>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</si>
  <si>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</si>
  <si>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</si>
  <si>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</si>
  <si>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</si>
  <si>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</si>
  <si>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</si>
  <si>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</si>
  <si>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</si>
  <si>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</si>
  <si>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</si>
  <si>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</si>
  <si>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</si>
  <si>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</si>
  <si>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</si>
  <si>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</si>
  <si>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</si>
  <si>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</si>
  <si>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</si>
  <si>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</si>
  <si>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</si>
  <si>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</si>
  <si>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</si>
  <si>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</si>
  <si>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</si>
  <si>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</si>
  <si>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</si>
  <si>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</si>
  <si>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</si>
  <si>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</si>
  <si>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</si>
  <si>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</si>
  <si>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</si>
  <si>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</si>
  <si>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</si>
  <si>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</si>
  <si>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</si>
  <si>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</si>
  <si>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</si>
  <si>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</si>
  <si>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</si>
  <si>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</si>
  <si>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</si>
  <si>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</si>
  <si>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</si>
  <si>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</si>
  <si>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</si>
  <si>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</si>
  <si>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</si>
  <si>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</si>
  <si>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</si>
  <si>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</si>
  <si>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</si>
  <si>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</si>
  <si>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</si>
  <si>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</si>
  <si>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</si>
  <si>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</si>
  <si>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</si>
  <si>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</si>
  <si>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</si>
  <si>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</si>
  <si>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</si>
  <si>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</si>
  <si>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</si>
  <si>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</si>
  <si>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</si>
  <si>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</si>
  <si>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</si>
  <si>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</si>
  <si>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</si>
  <si>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</si>
  <si>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</si>
  <si>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</si>
  <si>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</si>
  <si>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</si>
  <si>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</si>
  <si>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</si>
  <si>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</si>
  <si>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</si>
  <si>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rPr>
      <t xml:space="preserve"> </t>
    </r>
    <r>
      <rPr>
        <b/>
        <sz val="12"/>
        <rFont val="Times New Roman CYR"/>
        <family val="1"/>
      </rPr>
      <t>кодове на ДВУ и БАН, финансирани от</t>
    </r>
    <r>
      <rPr>
        <b/>
        <i/>
        <sz val="12"/>
        <rFont val="Times New Roman BOLD"/>
      </rPr>
      <t xml:space="preserve"> </t>
    </r>
    <r>
      <rPr>
        <b/>
        <i/>
        <sz val="12"/>
        <color indexed="18"/>
        <rFont val="Times New Roman BOLD"/>
      </rPr>
      <t>Министерството на образованието и науката</t>
    </r>
  </si>
  <si>
    <r>
      <t xml:space="preserve">Софийски университет </t>
    </r>
    <r>
      <rPr>
        <b/>
        <i/>
        <sz val="12"/>
        <color indexed="18"/>
        <rFont val="Times New Roman BOLD"/>
      </rPr>
      <t>"Климент Охридски" - София</t>
    </r>
  </si>
  <si>
    <r>
      <t xml:space="preserve">Пловдивски университет </t>
    </r>
    <r>
      <rPr>
        <b/>
        <i/>
        <sz val="12"/>
        <color indexed="18"/>
        <rFont val="Times New Roman BOLD"/>
      </rPr>
      <t>"Паисий Хилендарски" - Пловдив</t>
    </r>
  </si>
  <si>
    <r>
      <t>Университет</t>
    </r>
    <r>
      <rPr>
        <b/>
        <i/>
        <sz val="12"/>
        <color indexed="18"/>
        <rFont val="Times New Roman Cyr"/>
        <family val="1"/>
      </rPr>
      <t xml:space="preserve"> </t>
    </r>
    <r>
      <rPr>
        <b/>
        <i/>
        <sz val="12"/>
        <color indexed="18"/>
        <rFont val="Times New Roman BOLD"/>
      </rPr>
      <t>"Проф. д-р Асен Златаров"</t>
    </r>
    <r>
      <rPr>
        <sz val="12"/>
        <color indexed="18"/>
        <rFont val="Times New Roman Bold"/>
      </rPr>
      <t xml:space="preserve"> - </t>
    </r>
    <r>
      <rPr>
        <b/>
        <i/>
        <sz val="12"/>
        <color indexed="18"/>
        <rFont val="Times New Roman BOLD"/>
      </rPr>
      <t>Бургас</t>
    </r>
  </si>
  <si>
    <r>
      <t xml:space="preserve">Великотърновки университет </t>
    </r>
    <r>
      <rPr>
        <b/>
        <i/>
        <sz val="12"/>
        <color indexed="18"/>
        <rFont val="Times New Roman BOLD"/>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</si>
  <si>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</si>
  <si>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</si>
  <si>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</si>
  <si>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</si>
  <si>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</si>
  <si>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</si>
  <si>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</si>
  <si>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</si>
  <si>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</si>
  <si>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</si>
  <si>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</si>
  <si>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</si>
  <si>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</si>
  <si>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</si>
  <si>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</si>
  <si>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</si>
  <si>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</si>
  <si>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charset val="204"/>
      </rPr>
      <t>трудови, служебни и приравнени</t>
    </r>
    <r>
      <rPr>
        <sz val="12"/>
        <rFont val="Times New Roman CYR"/>
        <family val="1"/>
        <charset val="204"/>
      </rPr>
      <t xml:space="preserve"> на тях правоотношения</t>
    </r>
  </si>
  <si>
    <t>Корпоративен данък:</t>
  </si>
  <si>
    <r>
      <t xml:space="preserve">корпоративен данък от </t>
    </r>
    <r>
      <rPr>
        <b/>
        <i/>
        <sz val="12"/>
        <rFont val="Times New Roman CYR"/>
        <family val="1"/>
        <charset val="204"/>
      </rPr>
      <t>нефинансови предприятия</t>
    </r>
  </si>
  <si>
    <r>
      <t xml:space="preserve">корпоративен данък от </t>
    </r>
    <r>
      <rPr>
        <b/>
        <i/>
        <sz val="12"/>
        <rFont val="Times New Roman CYR"/>
        <family val="1"/>
        <charset val="204"/>
      </rPr>
      <t>финансови институции</t>
    </r>
  </si>
  <si>
    <r>
      <t xml:space="preserve">корпоративен данък от </t>
    </r>
    <r>
      <rPr>
        <b/>
        <i/>
        <sz val="12"/>
        <rFont val="Times New Roman CYR"/>
        <family val="1"/>
        <charset val="204"/>
      </rPr>
      <t>юридически лица с нестопанска цел</t>
    </r>
  </si>
  <si>
    <r>
      <t xml:space="preserve">корпоративен данък от </t>
    </r>
    <r>
      <rPr>
        <b/>
        <i/>
        <sz val="12"/>
        <rFont val="Times New Roman CYR"/>
        <family val="1"/>
        <charset val="204"/>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</si>
  <si>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</si>
  <si>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 xml:space="preserve">ликвидационните дялове </t>
    </r>
    <r>
      <rPr>
        <sz val="12"/>
        <rFont val="Times New Roman CYR"/>
        <family val="1"/>
        <charset val="204"/>
      </rPr>
      <t xml:space="preserve">на </t>
    </r>
    <r>
      <rPr>
        <b/>
        <i/>
        <sz val="12"/>
        <rFont val="Times New Roman CYR"/>
        <family val="1"/>
        <charset val="204"/>
      </rPr>
      <t>местни юридически лица</t>
    </r>
  </si>
  <si>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ликвидационните дялове</t>
    </r>
    <r>
      <rPr>
        <sz val="12"/>
        <rFont val="Times New Roman CYR"/>
        <family val="1"/>
        <charset val="204"/>
      </rPr>
      <t xml:space="preserve"> на </t>
    </r>
    <r>
      <rPr>
        <b/>
        <i/>
        <sz val="12"/>
        <rFont val="Times New Roman CYR"/>
        <family val="1"/>
        <charset val="204"/>
      </rPr>
      <t>бюджетни предприятия</t>
    </r>
  </si>
  <si>
    <r>
      <t xml:space="preserve">данък върху доходите на </t>
    </r>
    <r>
      <rPr>
        <b/>
        <i/>
        <sz val="12"/>
        <rFont val="Times New Roman CYR"/>
        <family val="1"/>
        <charset val="204"/>
      </rPr>
      <t>чуждестранни юридически лица</t>
    </r>
  </si>
  <si>
    <r>
      <t xml:space="preserve">вноски за работници и служители </t>
    </r>
    <r>
      <rPr>
        <b/>
        <i/>
        <sz val="12"/>
        <rFont val="Times New Roman CYR"/>
        <family val="1"/>
        <charset val="204"/>
      </rPr>
      <t>от работодатели</t>
    </r>
  </si>
  <si>
    <r>
      <t xml:space="preserve">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</si>
  <si>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вноски от </t>
    </r>
    <r>
      <rPr>
        <b/>
        <i/>
        <sz val="12"/>
        <rFont val="Times New Roman CYR"/>
        <family val="1"/>
        <charset val="204"/>
      </rPr>
      <t>самонаети лица</t>
    </r>
    <r>
      <rPr>
        <sz val="12"/>
        <rFont val="Times New Roman CYR"/>
        <family val="1"/>
        <charset val="204"/>
      </rPr>
      <t xml:space="preserve"> (самоосигуряващи се лица) </t>
    </r>
  </si>
  <si>
    <r>
      <t>вноски  за</t>
    </r>
    <r>
      <rPr>
        <b/>
        <i/>
        <sz val="12"/>
        <rFont val="Times New Roman CYR"/>
        <charset val="204"/>
      </rPr>
      <t xml:space="preserve"> други категории </t>
    </r>
    <r>
      <rPr>
        <sz val="12"/>
        <rFont val="Times New Roman CYR"/>
        <family val="1"/>
        <charset val="204"/>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</si>
  <si>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</si>
  <si>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charset val="204"/>
      </rPr>
      <t>от работодатели</t>
    </r>
  </si>
  <si>
    <t>НАДЕЖДА ЦОКОВА</t>
  </si>
  <si>
    <t>СТЕФАН МИРЕВ</t>
  </si>
  <si>
    <t>accountant@pz.government.bg</t>
  </si>
  <si>
    <t>b1471</t>
  </si>
  <si>
    <t>d1314</t>
  </si>
  <si>
    <t>c1657</t>
  </si>
  <si>
    <t>ОБЛАСТНА АДМИНИСТРАЦИЯ ПАЗАРДЖИК</t>
  </si>
  <si>
    <t>endprint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</si>
</sst>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0.00\ _ë_â_-;\-* #,##0.00\ _ë_â_-;_-* &quot;-&quot;??\ _ë_â_-;_-@_-"/>
    <numFmt numFmtId="165" formatCode="0.0"/>
    <numFmt numFmtId="166" formatCode="dd\.m\.yyyy\ &quot;г.&quot;;@"/>
    <numFmt numFmtId="167" formatCode="000"/>
    <numFmt numFmtId="168" formatCode="0#&quot;-&quot;0#"/>
    <numFmt numFmtId="169" formatCode="0000"/>
    <numFmt numFmtId="170" formatCode="00&quot;-&quot;0#"/>
    <numFmt numFmtId="171" formatCode="0&quot; &quot;#&quot; &quot;#"/>
    <numFmt numFmtId="172" formatCode="00"/>
    <numFmt numFmtId="173" formatCode="0&quot; &quot;0&quot; &quot;0&quot; &quot;0"/>
    <numFmt numFmtId="174" formatCode="&quot;x&quot;"/>
    <numFmt numFmtId="175" formatCode="#,##0;[Red]\(#,##0\)"/>
    <numFmt numFmtId="176" formatCode="#,##0;\(#,##0\)"/>
    <numFmt numFmtId="177" formatCode="&quot;II. ОБЩО РАЗХОДИ ЗА ДЕЙНОСТ &quot;0&quot;&quot;0&quot;&quot;0&quot;&quot;0"/>
    <numFmt numFmtId="178" formatCode="00&quot;.&quot;00&quot;.&quot;0000&quot; г.&quot;"/>
    <numFmt numFmtId="179" formatCode="&quot;БЮДЖЕТ Годишен         уточнен план &quot;0000&quot; г.&quot;"/>
    <numFmt numFmtId="180" formatCode="&quot;за &quot;0000&quot; г.&quot;"/>
    <numFmt numFmtId="181" formatCode="&quot;МАКЕТ ЗА &quot;0000&quot; г.&quot;"/>
    <numFmt numFmtId="182" formatCode="#,##0&quot; &quot;;[Red]\(#,##0\)"/>
    <numFmt numFmtId="183" formatCode="000&quot; &quot;000&quot; &quot;000"/>
  </numFmts>
  <fonts count="275">
    <font>
      <sz val="10"/>
      <name val="Hebar"/>
      <charset val="204"/>
    </font>
    <font>
      <sz val="10"/>
      <name val="Hebar"/>
      <charset val="204"/>
    </font>
    <font>
      <sz val="12"/>
      <name val="Arial CYR"/>
      <charset val="204"/>
    </font>
    <font>
      <sz val="8"/>
      <name val="Hebar"/>
      <charset val="204"/>
    </font>
    <font>
      <sz val="12"/>
      <name val="Times New Roman CYR"/>
      <family val="1"/>
      <charset val="204"/>
    </font>
    <font>
      <sz val="12"/>
      <color indexed="9"/>
      <name val="Times New Roman CYR"/>
      <family val="1"/>
      <charset val="204"/>
    </font>
    <font>
      <sz val="12"/>
      <name val="Arial"/>
      <family val="2"/>
      <charset val="204"/>
    </font>
    <font>
      <b/>
      <sz val="12"/>
      <name val="Times New Roman Cyr"/>
      <family val="1"/>
      <charset val="204"/>
    </font>
    <font>
      <b/>
      <sz val="12"/>
      <color indexed="12"/>
      <name val="Times New Roman CYR"/>
      <family val="1"/>
      <charset val="204"/>
    </font>
    <font>
      <b/>
      <i/>
      <sz val="12"/>
      <name val="Times New Roman CYR"/>
      <family val="1"/>
      <charset val="204"/>
    </font>
    <font>
      <i/>
      <sz val="12"/>
      <name val="Times New Roman Cyr"/>
      <family val="1"/>
      <charset val="204"/>
    </font>
    <font>
      <sz val="12"/>
      <color indexed="12"/>
      <name val="Times New Roman CYR"/>
      <family val="1"/>
      <charset val="204"/>
    </font>
    <font>
      <b/>
      <sz val="12"/>
      <name val="Times New Roman CYR"/>
      <charset val="204"/>
    </font>
    <font>
      <sz val="12"/>
      <name val="Times New Roman CYR"/>
      <charset val="204"/>
    </font>
    <font>
      <b/>
      <i/>
      <sz val="12"/>
      <name val="Times New Roman CYR"/>
      <charset val="204"/>
    </font>
    <font>
      <i/>
      <sz val="12"/>
      <name val="Times New Roman CYR"/>
      <charset val="204"/>
    </font>
    <font>
      <i/>
      <sz val="12"/>
      <name val="Times New Roman Cyr"/>
      <family val="1"/>
    </font>
    <font>
      <sz val="12"/>
      <name val="Times New Roman CYR"/>
      <family val="1"/>
    </font>
    <font>
      <b/>
      <i/>
      <sz val="12"/>
      <name val="Times New Roman Cyr"/>
      <family val="1"/>
    </font>
    <font>
      <i/>
      <sz val="12"/>
      <color indexed="10"/>
      <name val="Times New Roman CYR"/>
      <charset val="204"/>
    </font>
    <font>
      <sz val="10"/>
      <name val="Arial Cyr"/>
      <charset val="204"/>
    </font>
    <font>
      <i/>
      <sz val="12"/>
      <name val="Times New Roman CYR"/>
    </font>
    <font>
      <b/>
      <i/>
      <sz val="12"/>
      <name val="Times New Roman CYR"/>
    </font>
    <font>
      <sz val="12"/>
      <name val="Times New Roman CYR"/>
    </font>
    <font>
      <sz val="14"/>
      <name val="Times New Roman CYR"/>
      <family val="1"/>
      <charset val="204"/>
    </font>
    <font>
      <sz val="10"/>
      <name val="Arial"/>
      <family val="2"/>
      <charset val="204"/>
    </font>
    <font>
      <sz val="12"/>
      <name val="UnvCyr"/>
      <family val="2"/>
      <charset val="204"/>
    </font>
    <font>
      <b/>
      <sz val="14"/>
      <name val="Times New Roman CYR"/>
    </font>
    <font>
      <b/>
      <sz val="12"/>
      <name val="Times New Roman CYR"/>
    </font>
    <font>
      <sz val="10"/>
      <name val="Times New Roman Cyr"/>
      <family val="1"/>
      <charset val="204"/>
    </font>
    <font>
      <b/>
      <sz val="10"/>
      <name val="Times New Roman CYR"/>
      <charset val="204"/>
    </font>
    <font>
      <b/>
      <i/>
      <sz val="12"/>
      <color indexed="10"/>
      <name val="Times New Roman CYR"/>
    </font>
    <font>
      <b/>
      <i/>
      <sz val="12"/>
      <color indexed="18"/>
      <name val="Times New Roman CYR"/>
    </font>
    <font>
      <sz val="12"/>
      <name val="Times New Roman"/>
      <family val="1"/>
      <charset val="204"/>
    </font>
    <font>
      <sz val="10"/>
      <name val="Arial"/>
      <family val="2"/>
      <charset val="204"/>
    </font>
    <font>
      <sz val="14"/>
      <name val="Palatino Linotype"/>
      <family val="1"/>
      <charset val="204"/>
    </font>
    <font>
      <sz val="14"/>
      <name val="Times New Roman"/>
      <family val="1"/>
      <charset val="204"/>
    </font>
    <font>
      <sz val="8"/>
      <name val="Palatino Linotype"/>
      <family val="1"/>
      <charset val="204"/>
    </font>
    <font>
      <sz val="14"/>
      <color indexed="9"/>
      <name val="Times New Roman"/>
      <family val="1"/>
      <charset val="204"/>
    </font>
    <font>
      <sz val="16"/>
      <name val="Times New Roman CYR"/>
      <family val="1"/>
      <charset val="204"/>
    </font>
    <font>
      <b/>
      <sz val="16"/>
      <name val="Times New Roman"/>
      <family val="1"/>
      <charset val="204"/>
    </font>
    <font>
      <sz val="10"/>
      <name val="Times New Roman"/>
      <family val="1"/>
      <charset val="204"/>
    </font>
    <font>
      <b/>
      <sz val="14"/>
      <name val="Times New Roman"/>
      <family val="1"/>
      <charset val="204"/>
    </font>
    <font>
      <b/>
      <sz val="14"/>
      <color indexed="12"/>
      <name val="Times New Roman"/>
      <family val="1"/>
      <charset val="204"/>
    </font>
    <font>
      <b/>
      <sz val="12"/>
      <name val="Times New Roman"/>
      <family val="1"/>
      <charset val="204"/>
    </font>
    <font>
      <sz val="16"/>
      <name val="Times New Roman"/>
      <family val="1"/>
      <charset val="204"/>
    </font>
    <font>
      <b/>
      <sz val="14"/>
      <name val="Palatino Linotype"/>
      <family val="1"/>
      <charset val="204"/>
    </font>
    <font>
      <b/>
      <sz val="12"/>
      <color indexed="12"/>
      <name val="Times New Roman"/>
      <family val="1"/>
      <charset val="204"/>
    </font>
    <font>
      <sz val="14"/>
      <color indexed="12"/>
      <name val="Palatino Linotype"/>
      <family val="1"/>
      <charset val="204"/>
    </font>
    <font>
      <b/>
      <sz val="12"/>
      <color indexed="12"/>
      <name val="Palatino Linotype"/>
      <family val="1"/>
      <charset val="204"/>
    </font>
    <font>
      <sz val="12"/>
      <color indexed="12"/>
      <name val="Palatino Linotype"/>
      <family val="1"/>
      <charset val="204"/>
    </font>
    <font>
      <sz val="10"/>
      <color indexed="12"/>
      <name val="Palatino Linotype"/>
      <family val="1"/>
      <charset val="204"/>
    </font>
    <font>
      <i/>
      <sz val="12"/>
      <name val="Times New Roman"/>
      <family val="1"/>
      <charset val="204"/>
    </font>
    <font>
      <sz val="10"/>
      <name val="Palatino Linotype"/>
      <family val="1"/>
      <charset val="204"/>
    </font>
    <font>
      <b/>
      <sz val="14"/>
      <color indexed="10"/>
      <name val="Times New Roman"/>
      <family val="1"/>
      <charset val="204"/>
    </font>
    <font>
      <b/>
      <sz val="14"/>
      <color indexed="18"/>
      <name val="Times New Roman"/>
      <family val="1"/>
      <charset val="204"/>
    </font>
    <font>
      <b/>
      <sz val="14"/>
      <color indexed="36"/>
      <name val="Times New Roman"/>
      <family val="1"/>
      <charset val="204"/>
    </font>
    <font>
      <sz val="10"/>
      <color indexed="12"/>
      <name val="Times New Roman"/>
      <family val="1"/>
      <charset val="204"/>
    </font>
    <font>
      <sz val="12"/>
      <color indexed="12"/>
      <name val="Times New Roman"/>
      <family val="1"/>
      <charset val="204"/>
    </font>
    <font>
      <b/>
      <i/>
      <sz val="14"/>
      <name val="Times New Roman"/>
      <family val="1"/>
      <charset val="204"/>
    </font>
    <font>
      <b/>
      <i/>
      <sz val="12"/>
      <color indexed="12"/>
      <name val="Times New Roman"/>
      <family val="1"/>
      <charset val="204"/>
    </font>
    <font>
      <i/>
      <sz val="12"/>
      <color indexed="12"/>
      <name val="Times New Roman"/>
      <family val="1"/>
      <charset val="204"/>
    </font>
    <font>
      <i/>
      <sz val="10"/>
      <color indexed="12"/>
      <name val="Times New Roman"/>
      <family val="1"/>
      <charset val="204"/>
    </font>
    <font>
      <b/>
      <sz val="10"/>
      <name val="Arial"/>
      <family val="2"/>
      <charset val="204"/>
    </font>
    <font>
      <b/>
      <i/>
      <sz val="12"/>
      <name val="Times New Roman BOLD"/>
    </font>
    <font>
      <i/>
      <sz val="12"/>
      <name val="Times New Roman Bold"/>
    </font>
    <font>
      <b/>
      <sz val="13"/>
      <color indexed="18"/>
      <name val="Times New Roman CYR"/>
      <family val="1"/>
      <charset val="204"/>
    </font>
    <font>
      <b/>
      <sz val="13"/>
      <color indexed="16"/>
      <name val="Times New Roman CYR"/>
      <family val="1"/>
      <charset val="204"/>
    </font>
    <font>
      <sz val="12"/>
      <color indexed="18"/>
      <name val="Times New Roman CYR"/>
      <family val="1"/>
      <charset val="204"/>
    </font>
    <font>
      <b/>
      <sz val="14"/>
      <color indexed="10"/>
      <name val="Times New Roman CYR"/>
      <family val="1"/>
      <charset val="204"/>
    </font>
    <font>
      <b/>
      <sz val="12"/>
      <color indexed="62"/>
      <name val="Times New Roman CYR"/>
    </font>
    <font>
      <b/>
      <sz val="12"/>
      <name val="Times New Roman CYR"/>
      <family val="1"/>
    </font>
    <font>
      <b/>
      <i/>
      <sz val="12"/>
      <color indexed="62"/>
      <name val="Times New Roman CYR"/>
    </font>
    <font>
      <b/>
      <i/>
      <sz val="12"/>
      <color indexed="18"/>
      <name val="Times New Roman BOLD"/>
    </font>
    <font>
      <b/>
      <sz val="14"/>
      <color indexed="18"/>
      <name val="Times New Roman CYR"/>
      <family val="1"/>
      <charset val="204"/>
    </font>
    <font>
      <sz val="12"/>
      <color indexed="18"/>
      <name val="Times New Roman CYR"/>
      <family val="1"/>
    </font>
    <font>
      <b/>
      <i/>
      <sz val="12"/>
      <color indexed="18"/>
      <name val="Times New Roman Cyr"/>
      <family val="1"/>
    </font>
    <font>
      <sz val="12"/>
      <color indexed="18"/>
      <name val="Times New Roman Bold"/>
    </font>
    <font>
      <b/>
      <sz val="14"/>
      <color indexed="16"/>
      <name val="Times New Roman CYR"/>
      <family val="1"/>
    </font>
    <font>
      <b/>
      <i/>
      <sz val="12"/>
      <color indexed="16"/>
      <name val="Times New Roman BOLD"/>
    </font>
    <font>
      <sz val="12"/>
      <color indexed="16"/>
      <name val="Times New Roman Bold"/>
    </font>
    <font>
      <b/>
      <sz val="12"/>
      <color indexed="18"/>
      <name val="Times New Roman CYR"/>
    </font>
    <font>
      <b/>
      <sz val="11"/>
      <name val="Times New Roman Cyr"/>
      <family val="1"/>
    </font>
    <font>
      <b/>
      <i/>
      <sz val="11"/>
      <color indexed="18"/>
      <name val="Times New Roman Bold"/>
    </font>
    <font>
      <sz val="12"/>
      <name val="Times New Roman Bold"/>
    </font>
    <font>
      <b/>
      <i/>
      <sz val="12"/>
      <color indexed="17"/>
      <name val="Times New Roman Bold"/>
    </font>
    <font>
      <b/>
      <sz val="12"/>
      <color indexed="10"/>
      <name val="Times New Roman CYR"/>
    </font>
    <font>
      <sz val="11"/>
      <name val="Times New Roman CYR"/>
      <family val="1"/>
    </font>
    <font>
      <b/>
      <i/>
      <sz val="14"/>
      <color indexed="18"/>
      <name val="Times New Roman CYR"/>
      <family val="1"/>
      <charset val="204"/>
    </font>
    <font>
      <sz val="14"/>
      <name val="Times New Roman CYR"/>
      <charset val="204"/>
    </font>
    <font>
      <sz val="10"/>
      <color indexed="81"/>
      <name val="Times New Roman"/>
      <family val="1"/>
      <charset val="204"/>
    </font>
    <font>
      <b/>
      <sz val="10"/>
      <color indexed="81"/>
      <name val="Times New Roman"/>
      <family val="1"/>
      <charset val="204"/>
    </font>
    <font>
      <sz val="10"/>
      <color indexed="81"/>
      <name val="Times New Roman Cyr"/>
      <family val="1"/>
      <charset val="204"/>
    </font>
    <font>
      <b/>
      <sz val="10"/>
      <color indexed="81"/>
      <name val="Times New Roman Cyr"/>
      <family val="1"/>
      <charset val="204"/>
    </font>
    <font>
      <b/>
      <i/>
      <sz val="10"/>
      <color indexed="62"/>
      <name val="Times New Roman Cyr"/>
      <family val="1"/>
      <charset val="204"/>
    </font>
    <font>
      <b/>
      <i/>
      <sz val="10"/>
      <color indexed="81"/>
      <name val="Times New Roman Cyr"/>
      <family val="1"/>
      <charset val="204"/>
    </font>
    <font>
      <b/>
      <i/>
      <sz val="10"/>
      <color indexed="10"/>
      <name val="Times New Roman CYR"/>
      <family val="1"/>
      <charset val="204"/>
    </font>
    <font>
      <sz val="9"/>
      <color indexed="81"/>
      <name val="Tahoma"/>
      <family val="2"/>
      <charset val="204"/>
    </font>
    <font>
      <i/>
      <u/>
      <sz val="9"/>
      <color indexed="81"/>
      <name val="Tahoma"/>
      <family val="2"/>
      <charset val="204"/>
    </font>
    <font>
      <sz val="12"/>
      <color indexed="10"/>
      <name val="Times New Roman CYR"/>
      <charset val="204"/>
    </font>
    <font>
      <i/>
      <sz val="12"/>
      <name val="Times New Roman Bold"/>
      <charset val="204"/>
    </font>
    <font>
      <b/>
      <i/>
      <sz val="14"/>
      <color indexed="20"/>
      <name val="Times New Roman CYR"/>
    </font>
    <font>
      <b/>
      <sz val="12"/>
      <color indexed="20"/>
      <name val="Times New Roman CYR"/>
    </font>
    <font>
      <b/>
      <i/>
      <sz val="14"/>
      <color indexed="10"/>
      <name val="Times New Roman CYR"/>
      <family val="1"/>
      <charset val="204"/>
    </font>
    <font>
      <b/>
      <sz val="12"/>
      <color indexed="18"/>
      <name val="Times New Roman Cyr"/>
      <family val="1"/>
      <charset val="204"/>
    </font>
    <font>
      <b/>
      <sz val="14"/>
      <name val="Times New Roman CYR"/>
      <charset val="204"/>
    </font>
    <font>
      <b/>
      <sz val="12"/>
      <color indexed="16"/>
      <name val="Times New Roman CYR"/>
      <family val="1"/>
      <charset val="204"/>
    </font>
    <font>
      <sz val="14"/>
      <name val="Times New Roman CYR"/>
    </font>
    <font>
      <b/>
      <i/>
      <sz val="12"/>
      <color indexed="18"/>
      <name val="Times New Roman CYR"/>
      <charset val="204"/>
    </font>
    <font>
      <b/>
      <sz val="10"/>
      <name val="Times New Roman"/>
      <family val="1"/>
      <charset val="204"/>
    </font>
    <font>
      <b/>
      <sz val="11"/>
      <name val="Times New Roman"/>
      <family val="1"/>
      <charset val="204"/>
    </font>
    <font>
      <sz val="12"/>
      <color indexed="10"/>
      <name val="Times New Roman"/>
      <family val="1"/>
      <charset val="204"/>
    </font>
    <font>
      <sz val="10"/>
      <color indexed="10"/>
      <name val="Times New Roman"/>
      <family val="1"/>
      <charset val="204"/>
    </font>
    <font>
      <sz val="11"/>
      <name val="Times New Roman"/>
      <family val="1"/>
      <charset val="204"/>
    </font>
    <font>
      <sz val="12"/>
      <color indexed="16"/>
      <name val="Times New Roman CYR"/>
      <charset val="204"/>
    </font>
    <font>
      <i/>
      <sz val="11"/>
      <name val="Times New Roman CYR"/>
      <charset val="204"/>
    </font>
    <font>
      <sz val="12"/>
      <color indexed="18"/>
      <name val="Times New Roman Cyr"/>
      <charset val="204"/>
    </font>
    <font>
      <b/>
      <i/>
      <sz val="12"/>
      <color indexed="10"/>
      <name val="Times New Roman CYR"/>
      <charset val="204"/>
    </font>
    <font>
      <sz val="12"/>
      <color indexed="60"/>
      <name val="Times New Roman CYR"/>
      <family val="1"/>
      <charset val="204"/>
    </font>
    <font>
      <b/>
      <i/>
      <sz val="12"/>
      <color indexed="60"/>
      <name val="Times New Roman CYR"/>
      <family val="1"/>
      <charset val="204"/>
    </font>
    <font>
      <b/>
      <sz val="12"/>
      <color indexed="60"/>
      <name val="Times New Roman CYR"/>
      <family val="1"/>
      <charset val="204"/>
    </font>
    <font>
      <i/>
      <u/>
      <sz val="9"/>
      <color indexed="81"/>
      <name val="Times New Roman"/>
      <family val="1"/>
      <charset val="204"/>
    </font>
    <font>
      <sz val="9"/>
      <color indexed="81"/>
      <name val="Times New Roman"/>
      <family val="1"/>
      <charset val="204"/>
    </font>
    <font>
      <i/>
      <u/>
      <sz val="10"/>
      <color indexed="81"/>
      <name val="Times New Roman"/>
      <family val="1"/>
      <charset val="204"/>
    </font>
    <font>
      <b/>
      <i/>
      <sz val="12"/>
      <color indexed="16"/>
      <name val="Times New Roman CYR"/>
      <charset val="204"/>
    </font>
    <font>
      <sz val="11"/>
      <name val="Times New Roman Cyr"/>
      <charset val="204"/>
    </font>
    <font>
      <sz val="10"/>
      <name val="Times New Roman CYR"/>
      <charset val="204"/>
    </font>
    <font>
      <sz val="11"/>
      <name val="Times New Roman CYR"/>
      <family val="1"/>
      <charset val="204"/>
    </font>
    <font>
      <b/>
      <sz val="11"/>
      <name val="Times New Roman CYR"/>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b/>
      <sz val="11"/>
      <name val="Times New Roman CYR"/>
      <charset val="204"/>
    </font>
    <font>
      <b/>
      <i/>
      <sz val="14"/>
      <color indexed="20"/>
      <name val="Times New Roman"/>
      <family val="1"/>
      <charset val="204"/>
    </font>
    <font>
      <b/>
      <i/>
      <sz val="14"/>
      <color indexed="18"/>
      <name val="Times New Roman"/>
      <family val="1"/>
      <charset val="204"/>
    </font>
    <font>
      <b/>
      <sz val="12"/>
      <color indexed="20"/>
      <name val="Times New Roman CYR"/>
      <family val="1"/>
      <charset val="204"/>
    </font>
    <font>
      <sz val="12"/>
      <color indexed="20"/>
      <name val="Times New Roman CYR"/>
      <charset val="204"/>
    </font>
    <font>
      <sz val="12"/>
      <color indexed="20"/>
      <name val="Times New Roman CYR"/>
      <family val="1"/>
      <charset val="204"/>
    </font>
    <font>
      <b/>
      <i/>
      <sz val="14"/>
      <color indexed="16"/>
      <name val="Times New Roman"/>
      <family val="1"/>
      <charset val="204"/>
    </font>
    <font>
      <sz val="14"/>
      <color indexed="28"/>
      <name val="Times New Roman"/>
      <family val="1"/>
      <charset val="204"/>
    </font>
    <font>
      <sz val="12"/>
      <color indexed="28"/>
      <name val="Times New Roman"/>
      <family val="1"/>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b/>
      <i/>
      <sz val="10"/>
      <color indexed="16"/>
      <name val="Times New Roman CYR"/>
      <charset val="204"/>
    </font>
    <font>
      <b/>
      <i/>
      <sz val="10"/>
      <color indexed="12"/>
      <name val="Times New Roman"/>
      <family val="1"/>
      <charset val="204"/>
    </font>
    <font>
      <b/>
      <i/>
      <sz val="10"/>
      <color indexed="10"/>
      <name val="Times New Roman"/>
      <family val="1"/>
      <charset val="204"/>
    </font>
    <font>
      <b/>
      <i/>
      <sz val="10"/>
      <color indexed="16"/>
      <name val="Times New Roman"/>
      <family val="1"/>
      <charset val="204"/>
    </font>
    <font>
      <sz val="11"/>
      <color indexed="18"/>
      <name val="Times New Roman"/>
      <family val="1"/>
      <charset val="204"/>
    </font>
    <font>
      <b/>
      <i/>
      <sz val="14"/>
      <name val="Times New Roman bold"/>
      <charset val="204"/>
    </font>
    <font>
      <i/>
      <sz val="14"/>
      <name val="Times New Roman"/>
      <family val="1"/>
      <charset val="204"/>
    </font>
    <font>
      <sz val="11"/>
      <color indexed="81"/>
      <name val="Times New Roman"/>
      <family val="1"/>
      <charset val="204"/>
    </font>
    <font>
      <b/>
      <i/>
      <sz val="11"/>
      <color indexed="18"/>
      <name val="Times New Roman"/>
      <family val="1"/>
      <charset val="204"/>
    </font>
    <font>
      <b/>
      <i/>
      <u/>
      <sz val="11"/>
      <color indexed="20"/>
      <name val="Times New Roman"/>
      <family val="1"/>
      <charset val="204"/>
    </font>
    <font>
      <b/>
      <i/>
      <sz val="11"/>
      <color indexed="81"/>
      <name val="Times New Roman"/>
      <family val="1"/>
      <charset val="204"/>
    </font>
    <font>
      <i/>
      <sz val="12"/>
      <color indexed="18"/>
      <name val="Times New Roman CYR"/>
      <charset val="204"/>
    </font>
    <font>
      <i/>
      <u/>
      <sz val="12"/>
      <color indexed="10"/>
      <name val="Times New Roman CYR"/>
      <charset val="204"/>
    </font>
    <font>
      <i/>
      <sz val="10"/>
      <color indexed="10"/>
      <name val="Times New Roman Cyr"/>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i/>
      <sz val="10"/>
      <color indexed="1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Cyr"/>
      <family val="1"/>
      <charset val="204"/>
    </font>
    <font>
      <b/>
      <sz val="10"/>
      <color indexed="8"/>
      <name val="Times New Roman Cyr"/>
      <family val="1"/>
      <charset val="204"/>
    </font>
    <font>
      <b/>
      <i/>
      <sz val="10"/>
      <color indexed="8"/>
      <name val="Times New Roman Cyr"/>
      <family val="1"/>
      <charset val="204"/>
    </font>
    <font>
      <sz val="12"/>
      <color indexed="9"/>
      <name val="Times New Roman CYR"/>
      <family val="1"/>
      <charset val="204"/>
    </font>
    <font>
      <b/>
      <sz val="12"/>
      <color indexed="18"/>
      <name val="Times New Roman Cyr"/>
      <charset val="204"/>
    </font>
    <font>
      <b/>
      <sz val="12"/>
      <color indexed="18"/>
      <name val="Times New Roman"/>
      <family val="1"/>
      <charset val="204"/>
    </font>
    <font>
      <b/>
      <i/>
      <sz val="12"/>
      <color indexed="18"/>
      <name val="Times New Roman"/>
      <family val="1"/>
      <charset val="204"/>
    </font>
    <font>
      <sz val="10"/>
      <color indexed="18"/>
      <name val="Times New Roman"/>
      <family val="1"/>
      <charset val="204"/>
    </font>
    <font>
      <sz val="12"/>
      <color indexed="18"/>
      <name val="Times New Roman"/>
      <family val="1"/>
      <charset val="204"/>
    </font>
    <font>
      <sz val="12"/>
      <color indexed="18"/>
      <name val="Times New Roman CYR"/>
      <family val="1"/>
      <charset val="204"/>
    </font>
    <font>
      <b/>
      <sz val="14"/>
      <color indexed="18"/>
      <name val="Times New Roman"/>
      <family val="1"/>
      <charset val="204"/>
    </font>
    <font>
      <sz val="12"/>
      <color indexed="16"/>
      <name val="Times New Roman CYR"/>
      <family val="1"/>
      <charset val="204"/>
    </font>
    <font>
      <b/>
      <sz val="12"/>
      <color indexed="16"/>
      <name val="Times New Roman CYR"/>
      <charset val="204"/>
    </font>
    <font>
      <b/>
      <sz val="12"/>
      <color indexed="16"/>
      <name val="Times New Roman CYR"/>
      <family val="1"/>
      <charset val="204"/>
    </font>
    <font>
      <b/>
      <sz val="12"/>
      <color indexed="16"/>
      <name val="Times New Roman"/>
      <family val="1"/>
      <charset val="204"/>
    </font>
    <font>
      <b/>
      <sz val="12"/>
      <color indexed="20"/>
      <name val="Times New Roman CYR"/>
      <family val="1"/>
      <charset val="204"/>
    </font>
    <font>
      <b/>
      <sz val="12"/>
      <color indexed="20"/>
      <name val="Times New Roman Cyr"/>
      <charset val="204"/>
    </font>
    <font>
      <b/>
      <sz val="12"/>
      <color indexed="20"/>
      <name val="Times New Roman"/>
      <family val="1"/>
      <charset val="204"/>
    </font>
    <font>
      <b/>
      <sz val="12"/>
      <color indexed="60"/>
      <name val="Times New Roman CYR"/>
      <family val="1"/>
      <charset val="204"/>
    </font>
    <font>
      <sz val="12"/>
      <color indexed="20"/>
      <name val="Times New Roman CYR"/>
      <charset val="204"/>
    </font>
    <font>
      <sz val="12"/>
      <color indexed="16"/>
      <name val="Times New Roman CYR"/>
      <charset val="204"/>
    </font>
    <font>
      <sz val="12"/>
      <color indexed="18"/>
      <name val="Times New Roman Cyr"/>
      <charset val="204"/>
    </font>
    <font>
      <b/>
      <sz val="12"/>
      <color indexed="60"/>
      <name val="Times New Roman CYR"/>
      <charset val="204"/>
    </font>
    <font>
      <b/>
      <i/>
      <sz val="12"/>
      <color indexed="20"/>
      <name val="Times New Roman CYR"/>
      <charset val="204"/>
    </font>
    <font>
      <sz val="12"/>
      <color indexed="60"/>
      <name val="Times New Roman CYR"/>
      <charset val="204"/>
    </font>
    <font>
      <sz val="12"/>
      <color indexed="20"/>
      <name val="Times New Roman CYR"/>
      <charset val="204"/>
    </font>
    <font>
      <b/>
      <sz val="12"/>
      <color indexed="20"/>
      <name val="Times New Roman Cyr"/>
      <charset val="204"/>
    </font>
    <font>
      <sz val="12"/>
      <color indexed="20"/>
      <name val="Times New Roman CYR"/>
      <family val="1"/>
      <charset val="204"/>
    </font>
    <font>
      <b/>
      <sz val="9"/>
      <color indexed="20"/>
      <name val="Times New Roman Cyr"/>
      <charset val="204"/>
    </font>
    <font>
      <b/>
      <i/>
      <sz val="14"/>
      <color indexed="16"/>
      <name val="Times New Roman bold"/>
      <charset val="204"/>
    </font>
    <font>
      <b/>
      <sz val="12"/>
      <color indexed="9"/>
      <name val="Times New Roman"/>
      <family val="1"/>
      <charset val="204"/>
    </font>
    <font>
      <sz val="11"/>
      <color indexed="9"/>
      <name val="Times New Roman"/>
      <family val="1"/>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i/>
      <sz val="10"/>
      <color indexed="20"/>
      <name val="Times New Roman CYR"/>
      <family val="1"/>
      <charset val="204"/>
    </font>
    <font>
      <i/>
      <sz val="12"/>
      <color indexed="18"/>
      <name val="Times New Roman CYR"/>
      <charset val="204"/>
    </font>
    <font>
      <b/>
      <i/>
      <sz val="14"/>
      <color indexed="18"/>
      <name val="Times New Roman Cyr"/>
      <charset val="204"/>
    </font>
    <font>
      <b/>
      <sz val="13"/>
      <color indexed="16"/>
      <name val="Times New Roman CYR"/>
      <charset val="204"/>
    </font>
    <font>
      <sz val="10"/>
      <color indexed="16"/>
      <name val="Times New Roman"/>
      <family val="1"/>
      <charset val="204"/>
    </font>
    <font>
      <sz val="12"/>
      <color indexed="16"/>
      <name val="Times New Roman"/>
      <family val="1"/>
      <charset val="204"/>
    </font>
    <font>
      <b/>
      <i/>
      <sz val="12"/>
      <color indexed="16"/>
      <name val="Times New Roman CYR"/>
      <charset val="204"/>
    </font>
    <font>
      <b/>
      <sz val="14"/>
      <color indexed="16"/>
      <name val="Times New Roman"/>
      <family val="1"/>
      <charset val="204"/>
    </font>
    <font>
      <i/>
      <sz val="12"/>
      <color indexed="18"/>
      <name val="Times New Roman Cyr"/>
      <family val="1"/>
      <charset val="204"/>
    </font>
    <font>
      <b/>
      <sz val="12"/>
      <color indexed="8"/>
      <name val="Times New Roman Cyr"/>
      <charset val="204"/>
    </font>
    <font>
      <b/>
      <u/>
      <sz val="12"/>
      <color indexed="18"/>
      <name val="Times New Roman CYR"/>
      <charset val="204"/>
    </font>
    <font>
      <sz val="11"/>
      <color indexed="16"/>
      <name val="Times New Roman CYR"/>
      <family val="1"/>
      <charset val="204"/>
    </font>
    <font>
      <b/>
      <sz val="11"/>
      <color indexed="16"/>
      <name val="Times New Roman CYR"/>
      <family val="1"/>
      <charset val="204"/>
    </font>
    <font>
      <b/>
      <sz val="9"/>
      <color indexed="18"/>
      <name val="Times New Roman CYR"/>
      <charset val="204"/>
    </font>
    <font>
      <b/>
      <i/>
      <sz val="12"/>
      <color indexed="18"/>
      <name val="Times New Roman CYR"/>
      <charset val="204"/>
    </font>
    <font>
      <b/>
      <sz val="9"/>
      <color indexed="16"/>
      <name val="Times New Roman CYR"/>
      <charset val="204"/>
    </font>
    <font>
      <b/>
      <i/>
      <sz val="14"/>
      <color indexed="20"/>
      <name val="Times New Roman bold"/>
      <charset val="204"/>
    </font>
    <font>
      <sz val="10"/>
      <color indexed="20"/>
      <name val="Times New Roman"/>
      <family val="1"/>
      <charset val="204"/>
    </font>
    <font>
      <sz val="12"/>
      <color indexed="20"/>
      <name val="Times New Roman"/>
      <family val="1"/>
      <charset val="204"/>
    </font>
    <font>
      <i/>
      <sz val="12"/>
      <color indexed="20"/>
      <name val="Times New Roman CYR"/>
      <charset val="204"/>
    </font>
    <font>
      <b/>
      <i/>
      <sz val="12"/>
      <color indexed="20"/>
      <name val="Times New Roman CYR"/>
      <family val="1"/>
      <charset val="204"/>
    </font>
    <font>
      <sz val="12"/>
      <color indexed="60"/>
      <name val="Times New Roman CYR"/>
      <family val="1"/>
      <charset val="204"/>
    </font>
    <font>
      <b/>
      <i/>
      <sz val="12"/>
      <color indexed="60"/>
      <name val="Times New Roman CYR"/>
      <family val="1"/>
      <charset val="204"/>
    </font>
    <font>
      <b/>
      <sz val="12"/>
      <color indexed="60"/>
      <name val="Times New Roman"/>
      <family val="1"/>
      <charset val="204"/>
    </font>
    <font>
      <sz val="10"/>
      <color indexed="60"/>
      <name val="Times New Roman"/>
      <family val="1"/>
      <charset val="204"/>
    </font>
    <font>
      <sz val="12"/>
      <color indexed="60"/>
      <name val="Times New Roman"/>
      <family val="1"/>
      <charset val="204"/>
    </font>
    <font>
      <b/>
      <sz val="14"/>
      <color indexed="60"/>
      <name val="Times New Roman"/>
      <family val="1"/>
      <charset val="204"/>
    </font>
    <font>
      <b/>
      <sz val="9"/>
      <color indexed="60"/>
      <name val="Times New Roman CYR"/>
      <family val="1"/>
      <charset val="204"/>
    </font>
    <font>
      <b/>
      <i/>
      <sz val="12"/>
      <color indexed="60"/>
      <name val="Times New Roman CYR"/>
      <charset val="204"/>
    </font>
    <font>
      <b/>
      <i/>
      <sz val="13"/>
      <color indexed="18"/>
      <name val="Times New Roman Cyr"/>
      <charset val="204"/>
    </font>
    <font>
      <b/>
      <i/>
      <sz val="14"/>
      <color indexed="18"/>
      <name val="Times New Roman"/>
      <family val="1"/>
      <charset val="204"/>
    </font>
    <font>
      <sz val="12"/>
      <color indexed="42"/>
      <name val="Times New Roman CYR"/>
      <family val="1"/>
      <charset val="204"/>
    </font>
    <font>
      <b/>
      <sz val="12"/>
      <color indexed="9"/>
      <name val="Times New Roman Cyr"/>
      <family val="1"/>
      <charset val="204"/>
    </font>
    <font>
      <sz val="11"/>
      <color indexed="18"/>
      <name val="Times New Roman CYR"/>
      <family val="1"/>
      <charset val="204"/>
    </font>
    <font>
      <sz val="11"/>
      <color indexed="18"/>
      <name val="Times New Roman Cyr"/>
      <charset val="204"/>
    </font>
    <font>
      <b/>
      <i/>
      <sz val="12"/>
      <color indexed="20"/>
      <name val="Times New Roman CYR"/>
      <charset val="204"/>
    </font>
    <font>
      <b/>
      <sz val="11"/>
      <color indexed="18"/>
      <name val="Times New Roman CYR"/>
      <charset val="204"/>
    </font>
    <font>
      <b/>
      <sz val="14"/>
      <color indexed="20"/>
      <name val="Times New Roman"/>
      <family val="1"/>
      <charset val="204"/>
    </font>
    <font>
      <sz val="10"/>
      <color indexed="26"/>
      <name val="Times New Roman"/>
      <family val="1"/>
      <charset val="204"/>
    </font>
    <font>
      <sz val="12"/>
      <color indexed="43"/>
      <name val="Times New Roman CYR"/>
      <charset val="204"/>
    </font>
    <font>
      <b/>
      <sz val="12"/>
      <color indexed="43"/>
      <name val="Times New Roman CYR"/>
      <family val="1"/>
      <charset val="204"/>
    </font>
    <font>
      <b/>
      <sz val="12"/>
      <color indexed="42"/>
      <name val="Times New Roman CYR"/>
      <family val="1"/>
      <charset val="204"/>
    </font>
    <font>
      <b/>
      <sz val="12"/>
      <color indexed="31"/>
      <name val="Times New Roman CYR"/>
      <charset val="204"/>
    </font>
    <font>
      <b/>
      <i/>
      <sz val="12"/>
      <color indexed="13"/>
      <name val="Times New Roman"/>
      <family val="1"/>
      <charset val="204"/>
    </font>
    <font>
      <b/>
      <sz val="10"/>
      <color indexed="18"/>
      <name val="Times New Roman"/>
      <family val="1"/>
      <charset val="204"/>
    </font>
    <font>
      <b/>
      <sz val="12"/>
      <color indexed="18"/>
      <name val="Times New Roman Cyr"/>
      <family val="1"/>
      <charset val="204"/>
    </font>
    <font>
      <sz val="10"/>
      <color indexed="18"/>
      <name val="Times New Roman Cyr"/>
      <family val="1"/>
      <charset val="204"/>
    </font>
    <font>
      <b/>
      <i/>
      <sz val="12"/>
      <color indexed="18"/>
      <name val="Times New Roman Bold"/>
      <charset val="204"/>
    </font>
    <font>
      <sz val="11"/>
      <color indexed="18"/>
      <name val="Times New Roman"/>
      <family val="1"/>
      <charset val="204"/>
    </font>
    <font>
      <b/>
      <i/>
      <sz val="14"/>
      <color indexed="18"/>
      <name val="Times New Roman bold"/>
      <charset val="204"/>
    </font>
    <font>
      <b/>
      <sz val="13"/>
      <color indexed="18"/>
      <name val="Times New Roman CYR"/>
      <family val="1"/>
      <charset val="204"/>
    </font>
    <font>
      <b/>
      <sz val="13"/>
      <color indexed="18"/>
      <name val="Times New Roman CYR"/>
      <family val="1"/>
    </font>
    <font>
      <b/>
      <sz val="13"/>
      <color indexed="16"/>
      <name val="Times New Roman CYR"/>
      <family val="1"/>
      <charset val="204"/>
    </font>
    <font>
      <b/>
      <sz val="14"/>
      <color indexed="18"/>
      <name val="Times New Roman CYR"/>
      <family val="1"/>
      <charset val="204"/>
    </font>
    <font>
      <b/>
      <sz val="14"/>
      <color indexed="16"/>
      <name val="Times New Roman CYR"/>
      <family val="1"/>
    </font>
    <font>
      <sz val="11"/>
      <color indexed="8"/>
      <name val="Arial"/>
      <family val="2"/>
      <charset val="204"/>
    </font>
    <font>
      <b/>
      <sz val="12"/>
      <color indexed="13"/>
      <name val="Times New Roman"/>
      <family val="1"/>
      <charset val="204"/>
    </font>
    <font>
      <b/>
      <sz val="9"/>
      <color indexed="18"/>
      <name val="Times New Roman"/>
      <family val="1"/>
      <charset val="204"/>
    </font>
    <font>
      <b/>
      <sz val="12"/>
      <color indexed="16"/>
      <name val="Arial"/>
      <family val="2"/>
      <charset val="204"/>
    </font>
    <font>
      <sz val="12"/>
      <color indexed="20"/>
      <name val="Arial"/>
      <family val="2"/>
      <charset val="204"/>
    </font>
    <font>
      <sz val="12"/>
      <color indexed="60"/>
      <name val="Arial"/>
      <family val="2"/>
      <charset val="204"/>
    </font>
    <font>
      <b/>
      <sz val="12"/>
      <color indexed="60"/>
      <name val="Arial"/>
      <family val="2"/>
      <charset val="204"/>
    </font>
    <font>
      <i/>
      <sz val="12"/>
      <color indexed="16"/>
      <name val="Times New Roman CYR"/>
      <charset val="204"/>
    </font>
    <font>
      <sz val="11"/>
      <color theme="1"/>
      <name val="Calibri"/>
      <family val="2"/>
      <charset val="204"/>
      <scheme val="minor"/>
    </font>
    <font>
      <u/>
      <sz val="10"/>
      <color theme="10"/>
      <name val="Hebar"/>
      <charset val="204"/>
    </font>
    <font>
      <u/>
      <sz val="11"/>
      <color theme="10"/>
      <name val="Calibri"/>
      <family val="2"/>
      <charset val="204"/>
      <scheme val="minor"/>
    </font>
    <font>
      <sz val="11"/>
      <color theme="1"/>
      <name val="Arial"/>
      <family val="2"/>
      <charset val="204"/>
    </font>
    <font>
      <sz val="10"/>
      <name val="Hebar"/>
    </font>
    <font>
      <sz val="16"/>
      <color indexed="8"/>
      <name val="Times New Roman CYR"/>
    </font>
    <font>
      <sz val="18"/>
      <name val="Times New Roman CYR"/>
    </font>
  </fonts>
  <fills count="27">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26"/>
      </patternFill>
    </fill>
    <fill>
      <patternFill patternType="solid">
        <fgColor indexed="22"/>
        <bgColor indexed="64"/>
      </patternFill>
    </fill>
    <fill>
      <patternFill patternType="solid">
        <fgColor indexed="44"/>
        <bgColor indexed="64"/>
      </patternFill>
    </fill>
    <fill>
      <patternFill patternType="solid">
        <fgColor indexed="26"/>
        <bgColor indexed="8"/>
      </patternFill>
    </fill>
    <fill>
      <patternFill patternType="solid">
        <fgColor indexed="51"/>
        <bgColor indexed="8"/>
      </patternFill>
    </fill>
    <fill>
      <patternFill patternType="solid">
        <fgColor indexed="13"/>
        <bgColor indexed="8"/>
      </patternFill>
    </fill>
    <fill>
      <patternFill patternType="solid">
        <fgColor indexed="10"/>
        <bgColor indexed="8"/>
      </patternFill>
    </fill>
  </fills>
  <borders count="18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ashed">
        <color indexed="64"/>
      </top>
      <bottom style="hair">
        <color indexed="64"/>
      </bottom>
      <diagonal/>
    </border>
    <border>
      <left/>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ashed">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dashed">
        <color indexed="64"/>
      </top>
      <bottom style="hair">
        <color indexed="64"/>
      </bottom>
      <diagonal/>
    </border>
    <border>
      <left/>
      <right style="medium">
        <color indexed="64"/>
      </right>
      <top style="dashed">
        <color indexed="64"/>
      </top>
      <bottom style="hair">
        <color indexed="64"/>
      </bottom>
      <diagonal/>
    </border>
    <border>
      <left style="medium">
        <color indexed="64"/>
      </left>
      <right style="medium">
        <color indexed="64"/>
      </right>
      <top style="hair">
        <color indexed="64"/>
      </top>
      <bottom style="dashed">
        <color indexed="64"/>
      </bottom>
      <diagonal/>
    </border>
    <border>
      <left/>
      <right style="medium">
        <color indexed="64"/>
      </right>
      <top style="hair">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right/>
      <top style="dashed">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s>
  <cellStyleXfs count="18">
    <xf numFmtId="0" fontId="0" fillId="0" borderId="0"/>
    <xf numFmtId="164" fontId="1" fillId="0" borderId="0" applyFont="0" applyFill="0" applyBorder="0" applyAlignment="0" applyProtection="0"/>
    <xf numFmtId="0" fontId="269" fillId="0" borderId="0" applyNumberFormat="0" applyFill="0" applyBorder="0" applyAlignment="0" applyProtection="0"/>
    <xf numFmtId="0" fontId="270" fillId="0" borderId="0" applyNumberFormat="0" applyFill="0" applyBorder="0" applyAlignment="0" applyProtection="0"/>
    <xf numFmtId="0" fontId="25" fillId="0" borderId="0"/>
    <xf numFmtId="0" fontId="34" fillId="0" borderId="0"/>
    <xf numFmtId="0" fontId="271" fillId="0" borderId="0"/>
    <xf numFmtId="0" fontId="268" fillId="0" borderId="0"/>
    <xf numFmtId="0" fontId="25" fillId="0" borderId="0"/>
    <xf numFmtId="0" fontId="25" fillId="0" borderId="0"/>
    <xf numFmtId="0" fontId="25" fillId="0" borderId="0"/>
    <xf numFmtId="0" fontId="20" fillId="0" borderId="0"/>
    <xf numFmtId="0" fontId="1" fillId="0" borderId="0"/>
    <xf numFmtId="0" fontId="20" fillId="0" borderId="0"/>
    <xf numFmtId="0" fontId="20" fillId="0" borderId="0"/>
    <xf numFmtId="0" fontId="25" fillId="0" borderId="0"/>
    <xf numFmtId="0" fontId="25" fillId="0" borderId="0"/>
    <xf numFmtId="0" fontId="25" fillId="0" borderId="0"/>
  </cellStyleXfs>
  <cellXfs count="2205">
    <xf numFmtId="0" fontId="0" fillId="0" borderId="0" xfId="0"/>
    <xf numFmtId="0" fontId="4" fillId="0" borderId="0" xfId="4" applyFont="1" applyAlignment="1">
      <alignment vertical="center"/>
    </xf>
    <xf numFmtId="0" fontId="4" fillId="0" borderId="0" xfId="4" applyFont="1" applyAlignment="1">
      <alignment vertical="center" wrapText="1"/>
    </xf>
    <xf numFmtId="1" fontId="26" fillId="2" borderId="0" xfId="4" applyNumberFormat="1" applyFont="1" applyFill="1" applyAlignment="1">
      <alignment vertical="center"/>
    </xf>
    <xf numFmtId="0" fontId="4" fillId="2" borderId="0" xfId="4" applyFont="1" applyFill="1" applyAlignment="1">
      <alignment vertical="center"/>
    </xf>
    <xf numFmtId="0" fontId="4" fillId="0" borderId="0" xfId="4" applyFont="1" applyBorder="1" applyAlignment="1">
      <alignment vertical="center"/>
    </xf>
    <xf numFmtId="0" fontId="4" fillId="0" borderId="0" xfId="4" quotePrefix="1" applyFont="1" applyAlignment="1">
      <alignment vertical="center"/>
    </xf>
    <xf numFmtId="0" fontId="4" fillId="3" borderId="0" xfId="4" applyFont="1" applyFill="1" applyAlignment="1">
      <alignment vertical="center"/>
    </xf>
    <xf numFmtId="0" fontId="11" fillId="0" borderId="0" xfId="4" applyNumberFormat="1" applyFont="1" applyAlignment="1">
      <alignment horizontal="right"/>
    </xf>
    <xf numFmtId="0" fontId="4" fillId="0" borderId="0" xfId="4" applyNumberFormat="1" applyFont="1" applyAlignment="1">
      <alignment horizontal="right"/>
    </xf>
    <xf numFmtId="0" fontId="4" fillId="3" borderId="0" xfId="4" applyNumberFormat="1" applyFont="1" applyFill="1" applyAlignment="1">
      <alignment horizontal="right"/>
    </xf>
    <xf numFmtId="0" fontId="4" fillId="0" borderId="0" xfId="4" applyNumberFormat="1" applyFont="1" applyFill="1" applyAlignment="1">
      <alignment horizontal="right"/>
    </xf>
    <xf numFmtId="0" fontId="11" fillId="0" borderId="0" xfId="12" applyNumberFormat="1" applyFont="1" applyFill="1" applyAlignment="1">
      <alignment horizontal="right"/>
    </xf>
    <xf numFmtId="0" fontId="4" fillId="0" borderId="0" xfId="12" applyNumberFormat="1" applyFont="1" applyFill="1" applyAlignment="1">
      <alignment horizontal="right"/>
    </xf>
    <xf numFmtId="0" fontId="4" fillId="0" borderId="0" xfId="4" applyNumberFormat="1" applyFont="1" applyBorder="1" applyAlignment="1">
      <alignment horizontal="right"/>
    </xf>
    <xf numFmtId="3" fontId="4" fillId="0" borderId="0" xfId="4" applyNumberFormat="1" applyFont="1" applyAlignment="1" applyProtection="1">
      <alignment horizontal="right" vertical="center"/>
    </xf>
    <xf numFmtId="3" fontId="27" fillId="0" borderId="1" xfId="4" quotePrefix="1" applyNumberFormat="1" applyFont="1" applyFill="1" applyBorder="1" applyAlignment="1">
      <alignment horizontal="center" vertical="center"/>
    </xf>
    <xf numFmtId="0" fontId="11" fillId="0" borderId="0" xfId="4" applyNumberFormat="1" applyFont="1" applyBorder="1" applyAlignment="1">
      <alignment horizontal="right"/>
    </xf>
    <xf numFmtId="0" fontId="11" fillId="3" borderId="0" xfId="4" applyNumberFormat="1" applyFont="1" applyFill="1" applyAlignment="1">
      <alignment horizontal="right"/>
    </xf>
    <xf numFmtId="0" fontId="4" fillId="0" borderId="0" xfId="4" applyNumberFormat="1" applyFont="1" applyFill="1" applyBorder="1" applyAlignment="1">
      <alignment horizontal="right"/>
    </xf>
    <xf numFmtId="0" fontId="4" fillId="0" borderId="2" xfId="4" applyFont="1" applyBorder="1" applyAlignment="1">
      <alignment vertical="center" wrapText="1"/>
    </xf>
    <xf numFmtId="3" fontId="4" fillId="0" borderId="2" xfId="4" applyNumberFormat="1" applyFont="1" applyBorder="1" applyAlignment="1">
      <alignment horizontal="right" vertical="center"/>
    </xf>
    <xf numFmtId="3" fontId="4" fillId="0" borderId="3" xfId="4" applyNumberFormat="1" applyFont="1" applyBorder="1" applyAlignment="1">
      <alignment horizontal="right" vertical="center"/>
    </xf>
    <xf numFmtId="0" fontId="4" fillId="0" borderId="4" xfId="4" applyFont="1" applyBorder="1" applyAlignment="1">
      <alignment vertical="center" wrapText="1"/>
    </xf>
    <xf numFmtId="0" fontId="4" fillId="3" borderId="0" xfId="4" applyNumberFormat="1" applyFont="1" applyFill="1" applyBorder="1" applyAlignment="1">
      <alignment horizontal="right"/>
    </xf>
    <xf numFmtId="0" fontId="4" fillId="4" borderId="0" xfId="4" applyNumberFormat="1" applyFont="1" applyFill="1" applyBorder="1" applyAlignment="1">
      <alignment horizontal="right"/>
    </xf>
    <xf numFmtId="0" fontId="8" fillId="3" borderId="0" xfId="12" applyFont="1" applyFill="1" applyBorder="1" applyAlignment="1">
      <alignment horizontal="right"/>
    </xf>
    <xf numFmtId="0" fontId="4" fillId="0" borderId="0" xfId="12" applyNumberFormat="1" applyFont="1" applyFill="1" applyBorder="1" applyAlignment="1">
      <alignment horizontal="right"/>
    </xf>
    <xf numFmtId="0" fontId="4" fillId="5" borderId="0" xfId="4" applyFont="1" applyFill="1" applyAlignment="1" applyProtection="1">
      <alignment vertical="center"/>
    </xf>
    <xf numFmtId="0" fontId="29" fillId="0" borderId="0" xfId="4" applyFont="1"/>
    <xf numFmtId="0" fontId="29" fillId="0" borderId="0" xfId="4" applyFont="1" applyAlignment="1"/>
    <xf numFmtId="0" fontId="29" fillId="0" borderId="0" xfId="4" applyFont="1" applyAlignment="1">
      <alignment wrapText="1"/>
    </xf>
    <xf numFmtId="3" fontId="29" fillId="0" borderId="0" xfId="4" applyNumberFormat="1" applyFont="1" applyAlignment="1"/>
    <xf numFmtId="0" fontId="25" fillId="0" borderId="0" xfId="4"/>
    <xf numFmtId="0" fontId="7" fillId="0" borderId="0" xfId="4" applyFont="1" applyAlignment="1"/>
    <xf numFmtId="0" fontId="29" fillId="6" borderId="0" xfId="4" applyFont="1" applyFill="1"/>
    <xf numFmtId="169" fontId="29" fillId="0" borderId="0" xfId="4" applyNumberFormat="1" applyFont="1"/>
    <xf numFmtId="0" fontId="29" fillId="6" borderId="0" xfId="4" applyFont="1" applyFill="1" applyBorder="1"/>
    <xf numFmtId="3" fontId="24" fillId="6" borderId="0" xfId="4" applyNumberFormat="1" applyFont="1" applyFill="1" applyBorder="1" applyAlignment="1">
      <alignment horizontal="right"/>
    </xf>
    <xf numFmtId="0" fontId="25" fillId="6" borderId="0" xfId="4" applyFill="1" applyBorder="1"/>
    <xf numFmtId="0" fontId="29" fillId="0" borderId="0" xfId="4" applyFont="1" applyFill="1"/>
    <xf numFmtId="0" fontId="24" fillId="0" borderId="0" xfId="4" applyFont="1" applyBorder="1" applyAlignment="1">
      <alignment vertical="center"/>
    </xf>
    <xf numFmtId="3" fontId="4" fillId="0" borderId="5" xfId="4" applyNumberFormat="1" applyFont="1" applyBorder="1" applyAlignment="1">
      <alignment horizontal="right" vertical="center"/>
    </xf>
    <xf numFmtId="0" fontId="35" fillId="0" borderId="0" xfId="5" applyFont="1" applyAlignment="1">
      <alignment vertical="center"/>
    </xf>
    <xf numFmtId="0" fontId="36" fillId="0" borderId="0" xfId="5" applyFont="1" applyAlignment="1">
      <alignment vertical="center"/>
    </xf>
    <xf numFmtId="0" fontId="36" fillId="0" borderId="0" xfId="5" applyFont="1" applyAlignment="1">
      <alignment vertical="center" wrapText="1"/>
    </xf>
    <xf numFmtId="1" fontId="37" fillId="0" borderId="0" xfId="5" applyNumberFormat="1" applyFont="1" applyAlignment="1">
      <alignment vertical="center"/>
    </xf>
    <xf numFmtId="0" fontId="38" fillId="0" borderId="0" xfId="5" applyFont="1" applyProtection="1">
      <protection locked="0"/>
    </xf>
    <xf numFmtId="0" fontId="36" fillId="0" borderId="0" xfId="5" applyFont="1" applyAlignment="1" applyProtection="1">
      <alignment vertical="center"/>
      <protection locked="0"/>
    </xf>
    <xf numFmtId="0" fontId="36" fillId="0" borderId="0" xfId="5" applyFont="1" applyBorder="1" applyAlignment="1">
      <alignment vertical="center"/>
    </xf>
    <xf numFmtId="0" fontId="36" fillId="0" borderId="0" xfId="5" applyFont="1" applyBorder="1" applyAlignment="1">
      <alignment vertical="center" wrapText="1"/>
    </xf>
    <xf numFmtId="0" fontId="36" fillId="0" borderId="0" xfId="5" applyFont="1" applyAlignment="1">
      <alignment horizontal="center" vertical="center"/>
    </xf>
    <xf numFmtId="14" fontId="36" fillId="7" borderId="0" xfId="5" quotePrefix="1" applyNumberFormat="1" applyFont="1" applyFill="1" applyAlignment="1" applyProtection="1">
      <alignment horizontal="center" vertical="center"/>
      <protection locked="0"/>
    </xf>
    <xf numFmtId="14" fontId="36" fillId="7" borderId="0" xfId="5" applyNumberFormat="1" applyFont="1" applyFill="1" applyAlignment="1" applyProtection="1">
      <alignment horizontal="center" vertical="center"/>
      <protection locked="0"/>
    </xf>
    <xf numFmtId="0" fontId="36" fillId="0" borderId="0" xfId="5" quotePrefix="1" applyFont="1" applyAlignment="1">
      <alignment vertical="center"/>
    </xf>
    <xf numFmtId="49" fontId="36" fillId="7" borderId="1" xfId="5" applyNumberFormat="1" applyFont="1" applyFill="1" applyBorder="1" applyAlignment="1" applyProtection="1">
      <alignment horizontal="center" vertical="center"/>
      <protection locked="0"/>
    </xf>
    <xf numFmtId="49" fontId="42" fillId="7" borderId="6" xfId="5" applyNumberFormat="1" applyFont="1" applyFill="1" applyBorder="1" applyAlignment="1" applyProtection="1">
      <alignment horizontal="center" vertical="center"/>
      <protection locked="0"/>
    </xf>
    <xf numFmtId="0" fontId="36" fillId="0" borderId="0" xfId="5" quotePrefix="1" applyFont="1" applyAlignment="1">
      <alignment horizontal="center" vertical="center"/>
    </xf>
    <xf numFmtId="167" fontId="36" fillId="0" borderId="0" xfId="5" applyNumberFormat="1" applyFont="1" applyAlignment="1">
      <alignment vertical="center"/>
    </xf>
    <xf numFmtId="0" fontId="35" fillId="0" borderId="0" xfId="5" applyFont="1" applyBorder="1" applyAlignment="1">
      <alignment vertical="center"/>
    </xf>
    <xf numFmtId="0" fontId="43" fillId="0" borderId="2" xfId="12" applyFont="1" applyFill="1" applyBorder="1" applyAlignment="1">
      <alignment horizontal="left" vertical="center" wrapText="1"/>
    </xf>
    <xf numFmtId="0" fontId="36" fillId="0" borderId="7" xfId="5" applyFont="1" applyBorder="1" applyAlignment="1">
      <alignment horizontal="center" vertical="center"/>
    </xf>
    <xf numFmtId="0" fontId="36" fillId="0" borderId="8" xfId="5" applyFont="1" applyBorder="1" applyAlignment="1">
      <alignment horizontal="center" vertical="center"/>
    </xf>
    <xf numFmtId="0" fontId="36" fillId="0" borderId="9" xfId="5" applyFont="1" applyBorder="1" applyAlignment="1">
      <alignment horizontal="center" vertical="center"/>
    </xf>
    <xf numFmtId="0" fontId="45" fillId="0" borderId="2" xfId="5" applyFont="1" applyBorder="1" applyAlignment="1">
      <alignment vertical="center"/>
    </xf>
    <xf numFmtId="0" fontId="36" fillId="0" borderId="3" xfId="5" applyFont="1" applyBorder="1" applyAlignment="1">
      <alignment horizontal="center" vertical="center"/>
    </xf>
    <xf numFmtId="0" fontId="46" fillId="0" borderId="0" xfId="5" applyFont="1" applyAlignment="1">
      <alignment vertical="center"/>
    </xf>
    <xf numFmtId="168" fontId="47" fillId="7" borderId="10" xfId="12" quotePrefix="1" applyNumberFormat="1" applyFont="1" applyFill="1" applyBorder="1" applyAlignment="1">
      <alignment horizontal="right" vertical="center"/>
    </xf>
    <xf numFmtId="3" fontId="43" fillId="0" borderId="11" xfId="5" applyNumberFormat="1" applyFont="1" applyBorder="1" applyAlignment="1">
      <alignment horizontal="right" vertical="center"/>
    </xf>
    <xf numFmtId="0" fontId="48" fillId="0" borderId="0" xfId="5" applyFont="1" applyAlignment="1">
      <alignment vertical="center"/>
    </xf>
    <xf numFmtId="168" fontId="47" fillId="7" borderId="8" xfId="12" quotePrefix="1" applyNumberFormat="1" applyFont="1" applyFill="1" applyBorder="1" applyAlignment="1">
      <alignment horizontal="right" vertical="center"/>
    </xf>
    <xf numFmtId="3" fontId="43" fillId="0" borderId="12" xfId="5" applyNumberFormat="1" applyFont="1" applyBorder="1" applyAlignment="1">
      <alignment horizontal="right" vertical="center"/>
    </xf>
    <xf numFmtId="0" fontId="48" fillId="4" borderId="0" xfId="5" applyFont="1" applyFill="1" applyAlignment="1">
      <alignment vertical="center"/>
    </xf>
    <xf numFmtId="0" fontId="48" fillId="3" borderId="0" xfId="5" applyFont="1" applyFill="1" applyAlignment="1">
      <alignment vertical="center"/>
    </xf>
    <xf numFmtId="0" fontId="48" fillId="0" borderId="13" xfId="12" quotePrefix="1" applyNumberFormat="1" applyFont="1" applyFill="1" applyBorder="1" applyAlignment="1">
      <alignment horizontal="right"/>
    </xf>
    <xf numFmtId="168" fontId="47" fillId="7" borderId="0" xfId="12" quotePrefix="1" applyNumberFormat="1" applyFont="1" applyFill="1" applyBorder="1" applyAlignment="1">
      <alignment horizontal="right" vertical="center"/>
    </xf>
    <xf numFmtId="0" fontId="48" fillId="0" borderId="0" xfId="5" applyNumberFormat="1" applyFont="1" applyAlignment="1">
      <alignment horizontal="right"/>
    </xf>
    <xf numFmtId="0" fontId="48" fillId="0" borderId="0" xfId="12" applyNumberFormat="1" applyFont="1" applyFill="1" applyAlignment="1">
      <alignment horizontal="right"/>
    </xf>
    <xf numFmtId="0" fontId="47" fillId="7" borderId="14" xfId="12" quotePrefix="1" applyFont="1" applyFill="1" applyBorder="1" applyAlignment="1">
      <alignment horizontal="left"/>
    </xf>
    <xf numFmtId="165" fontId="49" fillId="0" borderId="0" xfId="12" applyNumberFormat="1" applyFont="1" applyFill="1" applyBorder="1"/>
    <xf numFmtId="0" fontId="50" fillId="0" borderId="0" xfId="12" applyFont="1" applyFill="1" applyBorder="1"/>
    <xf numFmtId="0" fontId="50" fillId="0" borderId="15" xfId="12" applyFont="1" applyFill="1" applyBorder="1"/>
    <xf numFmtId="0" fontId="51" fillId="0" borderId="0" xfId="5" applyFont="1" applyAlignment="1">
      <alignment vertical="center"/>
    </xf>
    <xf numFmtId="0" fontId="35" fillId="0" borderId="0" xfId="5" applyNumberFormat="1" applyFont="1" applyBorder="1" applyAlignment="1">
      <alignment horizontal="right"/>
    </xf>
    <xf numFmtId="0" fontId="44" fillId="0" borderId="2" xfId="12" quotePrefix="1" applyFont="1" applyFill="1" applyBorder="1" applyAlignment="1">
      <alignment horizontal="right" vertical="center"/>
    </xf>
    <xf numFmtId="0" fontId="52" fillId="0" borderId="3" xfId="12" applyFont="1" applyFill="1" applyBorder="1" applyAlignment="1">
      <alignment horizontal="right" vertical="center"/>
    </xf>
    <xf numFmtId="3" fontId="42" fillId="0" borderId="1" xfId="5" applyNumberFormat="1" applyFont="1" applyBorder="1" applyAlignment="1">
      <alignment vertical="center"/>
    </xf>
    <xf numFmtId="0" fontId="53" fillId="0" borderId="0" xfId="5" applyFont="1" applyBorder="1" applyAlignment="1">
      <alignment vertical="center"/>
    </xf>
    <xf numFmtId="0" fontId="44" fillId="0" borderId="0" xfId="12" quotePrefix="1" applyFont="1" applyFill="1" applyBorder="1" applyAlignment="1">
      <alignment horizontal="right" vertical="center"/>
    </xf>
    <xf numFmtId="168" fontId="52" fillId="0" borderId="0" xfId="12" quotePrefix="1" applyNumberFormat="1" applyFont="1" applyFill="1" applyBorder="1" applyAlignment="1">
      <alignment horizontal="center" vertical="center"/>
    </xf>
    <xf numFmtId="0" fontId="33" fillId="0" borderId="0" xfId="12" applyFont="1" applyFill="1" applyBorder="1" applyAlignment="1">
      <alignment horizontal="left" vertical="center" wrapText="1"/>
    </xf>
    <xf numFmtId="3" fontId="36" fillId="0" borderId="0" xfId="5" applyNumberFormat="1" applyFont="1" applyBorder="1" applyAlignment="1" applyProtection="1">
      <alignment horizontal="right" vertical="center"/>
      <protection locked="0"/>
    </xf>
    <xf numFmtId="3" fontId="36" fillId="0" borderId="0" xfId="5" applyNumberFormat="1" applyFont="1" applyAlignment="1">
      <alignment horizontal="right" vertical="center"/>
    </xf>
    <xf numFmtId="3" fontId="36" fillId="0" borderId="0" xfId="5" applyNumberFormat="1" applyFont="1" applyAlignment="1">
      <alignment horizontal="center" vertical="center"/>
    </xf>
    <xf numFmtId="0" fontId="41" fillId="0" borderId="0" xfId="5" applyFont="1" applyAlignment="1">
      <alignment vertical="center" wrapText="1"/>
    </xf>
    <xf numFmtId="14" fontId="36" fillId="0" borderId="0" xfId="5" quotePrefix="1" applyNumberFormat="1" applyFont="1" applyFill="1" applyAlignment="1" applyProtection="1">
      <alignment horizontal="center" vertical="center"/>
    </xf>
    <xf numFmtId="14" fontId="36" fillId="0" borderId="0" xfId="5" applyNumberFormat="1" applyFont="1" applyFill="1" applyAlignment="1" applyProtection="1">
      <alignment horizontal="center" vertical="center"/>
    </xf>
    <xf numFmtId="49" fontId="36" fillId="7" borderId="1" xfId="5" applyNumberFormat="1" applyFont="1" applyFill="1" applyBorder="1" applyAlignment="1">
      <alignment horizontal="center" vertical="center"/>
    </xf>
    <xf numFmtId="3" fontId="36" fillId="0" borderId="0" xfId="5" quotePrefix="1" applyNumberFormat="1" applyFont="1" applyAlignment="1">
      <alignment horizontal="right" vertical="center"/>
    </xf>
    <xf numFmtId="49" fontId="42" fillId="7" borderId="6" xfId="5" applyNumberFormat="1" applyFont="1" applyFill="1" applyBorder="1" applyAlignment="1">
      <alignment horizontal="center" vertical="center"/>
    </xf>
    <xf numFmtId="0" fontId="36" fillId="0" borderId="10" xfId="5" applyFont="1" applyBorder="1" applyAlignment="1">
      <alignment horizontal="center" vertical="center"/>
    </xf>
    <xf numFmtId="0" fontId="45" fillId="0" borderId="2" xfId="5" applyFont="1" applyBorder="1" applyAlignment="1">
      <alignment horizontal="left" vertical="center"/>
    </xf>
    <xf numFmtId="3" fontId="43" fillId="4" borderId="16" xfId="5" applyNumberFormat="1" applyFont="1" applyFill="1" applyBorder="1" applyAlignment="1" applyProtection="1">
      <alignment horizontal="right" vertical="center"/>
      <protection locked="0"/>
    </xf>
    <xf numFmtId="3" fontId="43" fillId="4" borderId="11" xfId="5" applyNumberFormat="1" applyFont="1" applyFill="1" applyBorder="1" applyAlignment="1" applyProtection="1">
      <alignment horizontal="right" vertical="center"/>
      <protection locked="0"/>
    </xf>
    <xf numFmtId="3" fontId="43" fillId="4" borderId="14" xfId="5" applyNumberFormat="1" applyFont="1" applyFill="1" applyBorder="1" applyAlignment="1" applyProtection="1">
      <alignment horizontal="right" vertical="center"/>
      <protection locked="0"/>
    </xf>
    <xf numFmtId="3" fontId="43" fillId="4" borderId="12" xfId="5" applyNumberFormat="1" applyFont="1" applyFill="1" applyBorder="1" applyAlignment="1" applyProtection="1">
      <alignment horizontal="right" vertical="center"/>
      <protection locked="0"/>
    </xf>
    <xf numFmtId="0" fontId="48" fillId="0" borderId="0" xfId="5" applyNumberFormat="1" applyFont="1" applyBorder="1" applyAlignment="1">
      <alignment horizontal="right"/>
    </xf>
    <xf numFmtId="0" fontId="47" fillId="7" borderId="14" xfId="5" applyFont="1" applyFill="1" applyBorder="1" applyAlignment="1">
      <alignment vertical="center"/>
    </xf>
    <xf numFmtId="0" fontId="48" fillId="3" borderId="0" xfId="5" applyNumberFormat="1" applyFont="1" applyFill="1" applyAlignment="1">
      <alignment horizontal="right"/>
    </xf>
    <xf numFmtId="168" fontId="47" fillId="7" borderId="8" xfId="12" quotePrefix="1" applyNumberFormat="1" applyFont="1" applyFill="1" applyBorder="1" applyAlignment="1">
      <alignment horizontal="right"/>
    </xf>
    <xf numFmtId="0" fontId="48" fillId="0" borderId="0" xfId="5" applyFont="1"/>
    <xf numFmtId="168" fontId="47" fillId="7" borderId="8" xfId="12" applyNumberFormat="1" applyFont="1" applyFill="1" applyBorder="1" applyAlignment="1">
      <alignment horizontal="right"/>
    </xf>
    <xf numFmtId="3" fontId="43" fillId="0" borderId="17" xfId="5" applyNumberFormat="1" applyFont="1" applyBorder="1" applyAlignment="1">
      <alignment horizontal="right" vertical="center"/>
    </xf>
    <xf numFmtId="3" fontId="43" fillId="4" borderId="18" xfId="5" applyNumberFormat="1" applyFont="1" applyFill="1" applyBorder="1" applyAlignment="1" applyProtection="1">
      <alignment horizontal="right" vertical="center"/>
      <protection locked="0"/>
    </xf>
    <xf numFmtId="3" fontId="43" fillId="4" borderId="19" xfId="5" applyNumberFormat="1" applyFont="1" applyFill="1" applyBorder="1" applyAlignment="1" applyProtection="1">
      <alignment horizontal="right" vertical="center"/>
      <protection locked="0"/>
    </xf>
    <xf numFmtId="3" fontId="43" fillId="4" borderId="17" xfId="5" applyNumberFormat="1" applyFont="1" applyFill="1" applyBorder="1" applyAlignment="1" applyProtection="1">
      <alignment horizontal="right" vertical="center"/>
      <protection locked="0"/>
    </xf>
    <xf numFmtId="0" fontId="35" fillId="0" borderId="0" xfId="5" applyNumberFormat="1" applyFont="1" applyAlignment="1">
      <alignment horizontal="right"/>
    </xf>
    <xf numFmtId="170" fontId="44" fillId="0" borderId="2" xfId="12" applyNumberFormat="1" applyFont="1" applyFill="1" applyBorder="1" applyAlignment="1">
      <alignment vertical="center"/>
    </xf>
    <xf numFmtId="3" fontId="42" fillId="4" borderId="1" xfId="5" applyNumberFormat="1" applyFont="1" applyFill="1" applyBorder="1" applyAlignment="1">
      <alignment vertical="center"/>
    </xf>
    <xf numFmtId="0" fontId="44" fillId="0" borderId="0" xfId="12" applyFont="1" applyFill="1" applyBorder="1" applyAlignment="1">
      <alignment horizontal="center" vertical="center"/>
    </xf>
    <xf numFmtId="0" fontId="36" fillId="0" borderId="8" xfId="5" quotePrefix="1" applyFont="1" applyBorder="1" applyAlignment="1">
      <alignment horizontal="center" vertical="center"/>
    </xf>
    <xf numFmtId="3" fontId="43" fillId="0" borderId="11" xfId="5" applyNumberFormat="1" applyFont="1" applyBorder="1" applyAlignment="1">
      <alignment vertical="center"/>
    </xf>
    <xf numFmtId="3" fontId="43" fillId="0" borderId="12" xfId="5" applyNumberFormat="1" applyFont="1" applyBorder="1" applyAlignment="1" applyProtection="1">
      <alignment vertical="center"/>
    </xf>
    <xf numFmtId="168" fontId="47" fillId="7" borderId="4" xfId="12" quotePrefix="1" applyNumberFormat="1" applyFont="1" applyFill="1" applyBorder="1" applyAlignment="1">
      <alignment horizontal="right" vertical="center"/>
    </xf>
    <xf numFmtId="3" fontId="43" fillId="0" borderId="20" xfId="5" applyNumberFormat="1" applyFont="1" applyBorder="1" applyAlignment="1" applyProtection="1">
      <alignment vertical="center"/>
    </xf>
    <xf numFmtId="168" fontId="42" fillId="0" borderId="2" xfId="12" quotePrefix="1" applyNumberFormat="1" applyFont="1" applyFill="1" applyBorder="1" applyAlignment="1">
      <alignment horizontal="center" vertical="center"/>
    </xf>
    <xf numFmtId="3" fontId="42" fillId="0" borderId="2" xfId="5" applyNumberFormat="1" applyFont="1" applyBorder="1" applyAlignment="1">
      <alignment vertical="center"/>
    </xf>
    <xf numFmtId="3" fontId="42" fillId="0" borderId="3" xfId="5" applyNumberFormat="1" applyFont="1" applyBorder="1" applyAlignment="1">
      <alignment vertical="center"/>
    </xf>
    <xf numFmtId="3" fontId="43" fillId="0" borderId="12" xfId="5" applyNumberFormat="1" applyFont="1" applyBorder="1" applyAlignment="1">
      <alignment vertical="center"/>
    </xf>
    <xf numFmtId="0" fontId="50" fillId="0" borderId="0" xfId="12" applyFont="1" applyFill="1"/>
    <xf numFmtId="0" fontId="49" fillId="3" borderId="0" xfId="12" applyFont="1" applyFill="1" applyBorder="1" applyAlignment="1">
      <alignment horizontal="right"/>
    </xf>
    <xf numFmtId="0" fontId="47" fillId="7" borderId="14" xfId="12" applyFont="1" applyFill="1" applyBorder="1"/>
    <xf numFmtId="3" fontId="43" fillId="0" borderId="12" xfId="5" applyNumberFormat="1" applyFont="1" applyBorder="1" applyAlignment="1" applyProtection="1">
      <alignment horizontal="right" vertical="center"/>
      <protection locked="0"/>
    </xf>
    <xf numFmtId="3" fontId="43" fillId="0" borderId="11" xfId="5" applyNumberFormat="1" applyFont="1" applyBorder="1" applyAlignment="1" applyProtection="1">
      <alignment vertical="center"/>
      <protection locked="0"/>
    </xf>
    <xf numFmtId="3" fontId="43" fillId="0" borderId="12" xfId="5" applyNumberFormat="1" applyFont="1" applyBorder="1" applyAlignment="1" applyProtection="1">
      <alignment vertical="center"/>
      <protection locked="0"/>
    </xf>
    <xf numFmtId="0" fontId="41" fillId="0" borderId="0" xfId="5" applyFont="1" applyAlignment="1">
      <alignment vertical="center"/>
    </xf>
    <xf numFmtId="0" fontId="36" fillId="8" borderId="7" xfId="5" quotePrefix="1" applyFont="1" applyFill="1" applyBorder="1" applyAlignment="1">
      <alignment horizontal="center" vertical="center"/>
    </xf>
    <xf numFmtId="0" fontId="36" fillId="8" borderId="7" xfId="5" applyFont="1" applyFill="1" applyBorder="1" applyAlignment="1">
      <alignment vertical="center"/>
    </xf>
    <xf numFmtId="0" fontId="36" fillId="8" borderId="10" xfId="5" quotePrefix="1" applyFont="1" applyFill="1" applyBorder="1" applyAlignment="1">
      <alignment horizontal="center" vertical="center" wrapText="1"/>
    </xf>
    <xf numFmtId="0" fontId="36" fillId="8" borderId="21" xfId="5" quotePrefix="1" applyFont="1" applyFill="1" applyBorder="1" applyAlignment="1">
      <alignment horizontal="center" vertical="center" wrapText="1"/>
    </xf>
    <xf numFmtId="0" fontId="36" fillId="8" borderId="8" xfId="5" quotePrefix="1" applyFont="1" applyFill="1" applyBorder="1" applyAlignment="1">
      <alignment horizontal="center" vertical="center" wrapText="1"/>
    </xf>
    <xf numFmtId="0" fontId="36" fillId="8" borderId="2" xfId="5" quotePrefix="1" applyFont="1" applyFill="1" applyBorder="1" applyAlignment="1">
      <alignment horizontal="left" vertical="center"/>
    </xf>
    <xf numFmtId="0" fontId="36" fillId="8" borderId="3" xfId="5" applyFont="1" applyFill="1" applyBorder="1" applyAlignment="1">
      <alignment horizontal="center" vertical="center"/>
    </xf>
    <xf numFmtId="0" fontId="36" fillId="8" borderId="2" xfId="5" quotePrefix="1" applyFont="1" applyFill="1" applyBorder="1" applyAlignment="1">
      <alignment horizontal="left" vertical="center" wrapText="1"/>
    </xf>
    <xf numFmtId="0" fontId="36" fillId="8" borderId="4" xfId="5" applyFont="1" applyFill="1" applyBorder="1" applyAlignment="1">
      <alignment vertical="center"/>
    </xf>
    <xf numFmtId="165" fontId="36" fillId="8" borderId="22" xfId="5" quotePrefix="1" applyNumberFormat="1" applyFont="1" applyFill="1" applyBorder="1" applyAlignment="1">
      <alignment horizontal="center" vertical="center"/>
    </xf>
    <xf numFmtId="165" fontId="36" fillId="8" borderId="21" xfId="5" quotePrefix="1" applyNumberFormat="1" applyFont="1" applyFill="1" applyBorder="1" applyAlignment="1">
      <alignment horizontal="center" vertical="center" wrapText="1"/>
    </xf>
    <xf numFmtId="3" fontId="42" fillId="0" borderId="21" xfId="5" applyNumberFormat="1" applyFont="1" applyBorder="1" applyAlignment="1">
      <alignment horizontal="right" vertical="center"/>
    </xf>
    <xf numFmtId="165" fontId="36" fillId="0" borderId="0" xfId="5" applyNumberFormat="1" applyFont="1" applyBorder="1" applyAlignment="1">
      <alignment vertical="center"/>
    </xf>
    <xf numFmtId="165" fontId="36" fillId="0" borderId="0" xfId="5" applyNumberFormat="1" applyFont="1" applyBorder="1" applyAlignment="1">
      <alignment vertical="center" wrapText="1"/>
    </xf>
    <xf numFmtId="3" fontId="36" fillId="0" borderId="0" xfId="5" applyNumberFormat="1" applyFont="1" applyBorder="1" applyAlignment="1">
      <alignment horizontal="right" vertical="center"/>
    </xf>
    <xf numFmtId="0" fontId="36" fillId="0" borderId="2" xfId="5" quotePrefix="1" applyFont="1" applyBorder="1" applyAlignment="1">
      <alignment horizontal="center" vertical="center"/>
    </xf>
    <xf numFmtId="0" fontId="36" fillId="0" borderId="2" xfId="5" applyFont="1" applyBorder="1" applyAlignment="1">
      <alignment horizontal="left" vertical="center"/>
    </xf>
    <xf numFmtId="3" fontId="43" fillId="0" borderId="12" xfId="5" applyNumberFormat="1" applyFont="1" applyBorder="1" applyAlignment="1" applyProtection="1">
      <alignment horizontal="right" vertical="center"/>
    </xf>
    <xf numFmtId="165" fontId="50" fillId="0" borderId="0" xfId="12" applyNumberFormat="1" applyFont="1" applyFill="1" applyBorder="1"/>
    <xf numFmtId="165" fontId="50" fillId="0" borderId="0" xfId="12" applyNumberFormat="1" applyFont="1" applyFill="1" applyBorder="1" applyProtection="1">
      <protection locked="0"/>
    </xf>
    <xf numFmtId="165" fontId="50" fillId="0" borderId="0" xfId="12" applyNumberFormat="1" applyFont="1" applyFill="1"/>
    <xf numFmtId="165" fontId="50" fillId="0" borderId="0" xfId="12" applyNumberFormat="1" applyFont="1" applyFill="1" applyProtection="1">
      <protection locked="0"/>
    </xf>
    <xf numFmtId="165" fontId="49" fillId="0" borderId="0" xfId="12" applyNumberFormat="1" applyFont="1" applyFill="1"/>
    <xf numFmtId="165" fontId="44" fillId="0" borderId="2" xfId="12" applyNumberFormat="1" applyFont="1" applyFill="1" applyBorder="1" applyAlignment="1">
      <alignment horizontal="right" vertical="center"/>
    </xf>
    <xf numFmtId="0" fontId="36" fillId="0" borderId="0" xfId="5" applyFont="1" applyAlignment="1" applyProtection="1">
      <alignment vertical="center"/>
    </xf>
    <xf numFmtId="0" fontId="36" fillId="0" borderId="0" xfId="5" applyFont="1" applyAlignment="1" applyProtection="1">
      <alignment vertical="center" wrapText="1"/>
    </xf>
    <xf numFmtId="0" fontId="36" fillId="0" borderId="0" xfId="5" quotePrefix="1" applyFont="1" applyAlignment="1" applyProtection="1">
      <alignment vertical="center"/>
    </xf>
    <xf numFmtId="3" fontId="36" fillId="0" borderId="0" xfId="5" applyNumberFormat="1" applyFont="1" applyAlignment="1" applyProtection="1">
      <alignment horizontal="right" vertical="center"/>
    </xf>
    <xf numFmtId="0" fontId="36" fillId="0" borderId="0" xfId="5" applyFont="1" applyBorder="1" applyAlignment="1" applyProtection="1">
      <alignment vertical="center"/>
    </xf>
    <xf numFmtId="0" fontId="36" fillId="0" borderId="0" xfId="5" applyFont="1" applyBorder="1" applyAlignment="1" applyProtection="1">
      <alignment vertical="center" wrapText="1"/>
    </xf>
    <xf numFmtId="168" fontId="42" fillId="0" borderId="2" xfId="12" quotePrefix="1" applyNumberFormat="1" applyFont="1" applyFill="1" applyBorder="1" applyAlignment="1" applyProtection="1">
      <alignment horizontal="center" vertical="center"/>
    </xf>
    <xf numFmtId="0" fontId="36" fillId="0" borderId="10" xfId="5" quotePrefix="1" applyFont="1" applyBorder="1" applyAlignment="1" applyProtection="1">
      <alignment horizontal="center" vertical="center"/>
    </xf>
    <xf numFmtId="168" fontId="47" fillId="7" borderId="10" xfId="12" applyNumberFormat="1" applyFont="1" applyFill="1" applyBorder="1" applyAlignment="1" applyProtection="1">
      <alignment horizontal="center" vertical="center"/>
    </xf>
    <xf numFmtId="168" fontId="47" fillId="7" borderId="8" xfId="12" applyNumberFormat="1" applyFont="1" applyFill="1" applyBorder="1" applyAlignment="1" applyProtection="1">
      <alignment horizontal="center" vertical="center"/>
    </xf>
    <xf numFmtId="165" fontId="44" fillId="0" borderId="2" xfId="12" applyNumberFormat="1" applyFont="1" applyFill="1" applyBorder="1" applyAlignment="1" applyProtection="1">
      <alignment horizontal="right" vertical="center"/>
    </xf>
    <xf numFmtId="3" fontId="42" fillId="0" borderId="1" xfId="5" applyNumberFormat="1" applyFont="1" applyBorder="1" applyAlignment="1" applyProtection="1">
      <alignment vertical="center"/>
    </xf>
    <xf numFmtId="0" fontId="41" fillId="0" borderId="0" xfId="5" applyFont="1"/>
    <xf numFmtId="0" fontId="53" fillId="0" borderId="0" xfId="5" applyFont="1"/>
    <xf numFmtId="1" fontId="4" fillId="0" borderId="9" xfId="4" applyNumberFormat="1" applyFont="1" applyBorder="1" applyAlignment="1">
      <alignment horizontal="center" vertical="center" wrapText="1"/>
    </xf>
    <xf numFmtId="0" fontId="35" fillId="9" borderId="0" xfId="5" applyFont="1" applyFill="1" applyAlignment="1">
      <alignment vertical="center"/>
    </xf>
    <xf numFmtId="0" fontId="46" fillId="9" borderId="0" xfId="5" applyFont="1" applyFill="1" applyAlignment="1">
      <alignment vertical="center"/>
    </xf>
    <xf numFmtId="0" fontId="48" fillId="9" borderId="0" xfId="5" applyFont="1" applyFill="1" applyAlignment="1">
      <alignment vertical="center"/>
    </xf>
    <xf numFmtId="0" fontId="53" fillId="9" borderId="0" xfId="5" applyFont="1" applyFill="1"/>
    <xf numFmtId="0" fontId="48" fillId="10" borderId="0" xfId="5" applyFont="1" applyFill="1" applyAlignment="1">
      <alignment vertical="center"/>
    </xf>
    <xf numFmtId="0" fontId="35" fillId="10" borderId="0" xfId="5" applyFont="1" applyFill="1" applyAlignment="1">
      <alignment vertical="center"/>
    </xf>
    <xf numFmtId="0" fontId="35" fillId="10" borderId="0" xfId="5" applyFont="1" applyFill="1" applyBorder="1" applyAlignment="1">
      <alignment vertical="center"/>
    </xf>
    <xf numFmtId="0" fontId="53" fillId="10" borderId="0" xfId="5" applyFont="1" applyFill="1" applyBorder="1" applyAlignment="1">
      <alignment vertical="center"/>
    </xf>
    <xf numFmtId="3" fontId="42" fillId="0" borderId="5" xfId="5" applyNumberFormat="1" applyFont="1" applyBorder="1" applyAlignment="1">
      <alignment vertical="center"/>
    </xf>
    <xf numFmtId="3" fontId="43" fillId="0" borderId="23" xfId="5" applyNumberFormat="1" applyFont="1" applyBorder="1" applyAlignment="1">
      <alignment horizontal="right" vertical="center"/>
    </xf>
    <xf numFmtId="3" fontId="43" fillId="0" borderId="24" xfId="5" applyNumberFormat="1" applyFont="1" applyBorder="1" applyAlignment="1">
      <alignment horizontal="right" vertical="center"/>
    </xf>
    <xf numFmtId="0" fontId="47" fillId="7" borderId="25" xfId="12" quotePrefix="1" applyFont="1" applyFill="1" applyBorder="1" applyAlignment="1">
      <alignment horizontal="left"/>
    </xf>
    <xf numFmtId="0" fontId="42" fillId="0" borderId="2" xfId="5" applyFont="1" applyBorder="1" applyAlignment="1">
      <alignment horizontal="center" vertical="center" wrapText="1"/>
    </xf>
    <xf numFmtId="0" fontId="47" fillId="7" borderId="25" xfId="5" applyFont="1" applyFill="1" applyBorder="1" applyAlignment="1">
      <alignment vertical="center" wrapText="1"/>
    </xf>
    <xf numFmtId="3" fontId="43" fillId="0" borderId="26" xfId="5" applyNumberFormat="1" applyFont="1" applyBorder="1" applyAlignment="1">
      <alignment horizontal="right" vertical="center"/>
    </xf>
    <xf numFmtId="3" fontId="43" fillId="0" borderId="23" xfId="5" applyNumberFormat="1" applyFont="1" applyBorder="1" applyAlignment="1" applyProtection="1">
      <alignment vertical="center"/>
      <protection locked="0"/>
    </xf>
    <xf numFmtId="3" fontId="43" fillId="0" borderId="23" xfId="5" applyNumberFormat="1" applyFont="1" applyBorder="1" applyAlignment="1">
      <alignment vertical="center"/>
    </xf>
    <xf numFmtId="3" fontId="43" fillId="0" borderId="24" xfId="5" applyNumberFormat="1" applyFont="1" applyBorder="1" applyAlignment="1" applyProtection="1">
      <alignment vertical="center"/>
      <protection locked="0"/>
    </xf>
    <xf numFmtId="3" fontId="43" fillId="0" borderId="24" xfId="5" applyNumberFormat="1" applyFont="1" applyBorder="1" applyAlignment="1" applyProtection="1">
      <alignment vertical="center"/>
    </xf>
    <xf numFmtId="3" fontId="43" fillId="0" borderId="27" xfId="5" applyNumberFormat="1" applyFont="1" applyBorder="1" applyAlignment="1" applyProtection="1">
      <alignment vertical="center"/>
      <protection locked="0"/>
    </xf>
    <xf numFmtId="3" fontId="43" fillId="0" borderId="27" xfId="5" applyNumberFormat="1" applyFont="1" applyBorder="1" applyAlignment="1" applyProtection="1">
      <alignment vertical="center"/>
    </xf>
    <xf numFmtId="0" fontId="47" fillId="7" borderId="25" xfId="12" quotePrefix="1" applyFont="1" applyFill="1" applyBorder="1" applyAlignment="1">
      <alignment horizontal="center"/>
    </xf>
    <xf numFmtId="3" fontId="43" fillId="0" borderId="24" xfId="5" applyNumberFormat="1" applyFont="1" applyBorder="1" applyAlignment="1">
      <alignment vertical="center"/>
    </xf>
    <xf numFmtId="3" fontId="43" fillId="0" borderId="24" xfId="5" applyNumberFormat="1" applyFont="1" applyBorder="1" applyAlignment="1" applyProtection="1">
      <alignment horizontal="right" vertical="center"/>
      <protection locked="0"/>
    </xf>
    <xf numFmtId="3" fontId="43" fillId="0" borderId="24" xfId="5" applyNumberFormat="1" applyFont="1" applyBorder="1" applyAlignment="1" applyProtection="1">
      <alignment horizontal="right" vertical="center"/>
    </xf>
    <xf numFmtId="3" fontId="43" fillId="0" borderId="23" xfId="5" applyNumberFormat="1" applyFont="1" applyBorder="1" applyAlignment="1" applyProtection="1">
      <alignment vertical="center"/>
    </xf>
    <xf numFmtId="3" fontId="43" fillId="0" borderId="28" xfId="5" applyNumberFormat="1" applyFont="1" applyBorder="1" applyAlignment="1" applyProtection="1">
      <alignment vertical="center"/>
    </xf>
    <xf numFmtId="3" fontId="43" fillId="0" borderId="21" xfId="5" applyNumberFormat="1" applyFont="1" applyBorder="1" applyAlignment="1" applyProtection="1">
      <alignment vertical="center"/>
    </xf>
    <xf numFmtId="0" fontId="36" fillId="0" borderId="5" xfId="5" applyFont="1" applyBorder="1" applyAlignment="1">
      <alignment horizontal="center" vertical="center"/>
    </xf>
    <xf numFmtId="3" fontId="43" fillId="0" borderId="16" xfId="5" applyNumberFormat="1" applyFont="1" applyFill="1" applyBorder="1" applyAlignment="1" applyProtection="1">
      <alignment horizontal="right" vertical="center"/>
      <protection locked="0"/>
    </xf>
    <xf numFmtId="3" fontId="43" fillId="0" borderId="14" xfId="5" applyNumberFormat="1" applyFont="1" applyFill="1" applyBorder="1" applyAlignment="1" applyProtection="1">
      <alignment horizontal="right" vertical="center"/>
      <protection locked="0"/>
    </xf>
    <xf numFmtId="3" fontId="43" fillId="0" borderId="19" xfId="5" applyNumberFormat="1" applyFont="1" applyFill="1" applyBorder="1" applyAlignment="1" applyProtection="1">
      <alignment horizontal="right" vertical="center"/>
      <protection locked="0"/>
    </xf>
    <xf numFmtId="3" fontId="42" fillId="0" borderId="1" xfId="5" applyNumberFormat="1" applyFont="1" applyFill="1" applyBorder="1" applyAlignment="1">
      <alignment vertical="center"/>
    </xf>
    <xf numFmtId="3" fontId="29" fillId="0" borderId="0" xfId="4" applyNumberFormat="1" applyFont="1" applyAlignment="1" applyProtection="1"/>
    <xf numFmtId="3" fontId="24" fillId="6" borderId="0" xfId="4" applyNumberFormat="1" applyFont="1" applyFill="1" applyBorder="1" applyAlignment="1" applyProtection="1">
      <alignment horizontal="right"/>
    </xf>
    <xf numFmtId="3" fontId="27" fillId="0" borderId="1" xfId="4" quotePrefix="1" applyNumberFormat="1" applyFont="1" applyFill="1" applyBorder="1" applyAlignment="1" applyProtection="1">
      <alignment horizontal="center" vertical="center"/>
    </xf>
    <xf numFmtId="0" fontId="25" fillId="0" borderId="0" xfId="4" applyProtection="1"/>
    <xf numFmtId="0" fontId="12" fillId="6" borderId="0" xfId="4" applyFont="1" applyFill="1" applyAlignment="1">
      <alignment vertical="center"/>
    </xf>
    <xf numFmtId="0" fontId="4" fillId="0" borderId="0" xfId="4" applyFont="1" applyAlignment="1">
      <alignment horizontal="right" vertical="center"/>
    </xf>
    <xf numFmtId="0" fontId="271" fillId="0" borderId="0" xfId="6"/>
    <xf numFmtId="0" fontId="4" fillId="0" borderId="0" xfId="6" applyFont="1" applyAlignment="1">
      <alignment horizontal="left" vertical="center" wrapText="1"/>
    </xf>
    <xf numFmtId="0" fontId="6" fillId="0" borderId="0" xfId="6" applyFont="1" applyAlignment="1">
      <alignment vertical="center" wrapText="1"/>
    </xf>
    <xf numFmtId="0" fontId="271" fillId="0" borderId="0" xfId="6" applyAlignment="1"/>
    <xf numFmtId="0" fontId="271" fillId="0" borderId="0" xfId="6" applyFill="1"/>
    <xf numFmtId="0" fontId="271" fillId="0" borderId="0" xfId="6" quotePrefix="1"/>
    <xf numFmtId="169" fontId="74" fillId="0" borderId="0" xfId="4" applyNumberFormat="1" applyFont="1" applyBorder="1" applyAlignment="1">
      <alignment horizontal="center"/>
    </xf>
    <xf numFmtId="169" fontId="271" fillId="0" borderId="0" xfId="6" applyNumberFormat="1" applyBorder="1"/>
    <xf numFmtId="169" fontId="78" fillId="0" borderId="0" xfId="4" applyNumberFormat="1" applyFont="1" applyBorder="1" applyAlignment="1">
      <alignment horizontal="center"/>
    </xf>
    <xf numFmtId="169" fontId="69" fillId="11" borderId="0" xfId="4" applyNumberFormat="1" applyFont="1" applyFill="1" applyBorder="1" applyAlignment="1">
      <alignment horizontal="center"/>
    </xf>
    <xf numFmtId="169" fontId="69" fillId="7" borderId="0" xfId="4" applyNumberFormat="1" applyFont="1" applyFill="1" applyBorder="1" applyAlignment="1">
      <alignment horizontal="center"/>
    </xf>
    <xf numFmtId="169" fontId="66" fillId="0" borderId="0" xfId="4" applyNumberFormat="1" applyFont="1" applyBorder="1" applyAlignment="1">
      <alignment horizontal="center"/>
    </xf>
    <xf numFmtId="169" fontId="74" fillId="4" borderId="0" xfId="4" applyNumberFormat="1" applyFont="1" applyFill="1" applyBorder="1" applyAlignment="1">
      <alignment horizontal="center"/>
    </xf>
    <xf numFmtId="169" fontId="66" fillId="4" borderId="0" xfId="4" applyNumberFormat="1" applyFont="1" applyFill="1" applyBorder="1" applyAlignment="1">
      <alignment horizontal="center"/>
    </xf>
    <xf numFmtId="0" fontId="271" fillId="0" borderId="0" xfId="6" applyBorder="1"/>
    <xf numFmtId="169" fontId="67" fillId="4" borderId="0" xfId="4" applyNumberFormat="1" applyFont="1" applyFill="1" applyBorder="1" applyAlignment="1">
      <alignment horizontal="center"/>
    </xf>
    <xf numFmtId="0" fontId="74" fillId="0" borderId="0" xfId="4" quotePrefix="1" applyNumberFormat="1" applyFont="1" applyBorder="1" applyAlignment="1">
      <alignment horizontal="center"/>
    </xf>
    <xf numFmtId="0" fontId="74" fillId="0" borderId="0" xfId="4" quotePrefix="1" applyNumberFormat="1" applyFont="1" applyFill="1" applyBorder="1" applyAlignment="1">
      <alignment horizontal="center"/>
    </xf>
    <xf numFmtId="172" fontId="74" fillId="0" borderId="0" xfId="4" quotePrefix="1" applyNumberFormat="1" applyFont="1" applyFill="1" applyBorder="1" applyAlignment="1">
      <alignment horizontal="center"/>
    </xf>
    <xf numFmtId="0" fontId="74" fillId="4" borderId="0" xfId="4" quotePrefix="1" applyNumberFormat="1" applyFont="1" applyFill="1" applyBorder="1" applyAlignment="1">
      <alignment horizontal="center"/>
    </xf>
    <xf numFmtId="3" fontId="43" fillId="0" borderId="21" xfId="5" applyNumberFormat="1" applyFont="1" applyBorder="1" applyAlignment="1">
      <alignment horizontal="right" vertical="center"/>
    </xf>
    <xf numFmtId="3" fontId="43" fillId="0" borderId="29" xfId="5" applyNumberFormat="1" applyFont="1" applyBorder="1" applyAlignment="1">
      <alignment horizontal="right" vertical="center"/>
    </xf>
    <xf numFmtId="0" fontId="7" fillId="0" borderId="0" xfId="4" applyFont="1" applyAlignment="1">
      <alignment horizontal="center" wrapText="1"/>
    </xf>
    <xf numFmtId="0" fontId="88" fillId="0" borderId="0" xfId="4" applyFont="1" applyFill="1" applyBorder="1" applyAlignment="1">
      <alignment horizontal="left"/>
    </xf>
    <xf numFmtId="0" fontId="9" fillId="4" borderId="0" xfId="13" quotePrefix="1" applyFont="1" applyFill="1" applyBorder="1" applyAlignment="1">
      <alignment horizontal="left"/>
    </xf>
    <xf numFmtId="0" fontId="271" fillId="6" borderId="0" xfId="6" applyFill="1"/>
    <xf numFmtId="0" fontId="271" fillId="6" borderId="0" xfId="6" applyFill="1" applyAlignment="1"/>
    <xf numFmtId="0" fontId="4" fillId="11" borderId="30" xfId="4" applyFont="1" applyFill="1" applyBorder="1"/>
    <xf numFmtId="0" fontId="4" fillId="11" borderId="31" xfId="4" applyFont="1" applyFill="1" applyBorder="1"/>
    <xf numFmtId="0" fontId="4" fillId="11" borderId="32" xfId="4" applyFont="1" applyFill="1" applyBorder="1"/>
    <xf numFmtId="0" fontId="4" fillId="11" borderId="32" xfId="4" quotePrefix="1" applyFont="1" applyFill="1" applyBorder="1" applyAlignment="1">
      <alignment horizontal="left"/>
    </xf>
    <xf numFmtId="0" fontId="68" fillId="11" borderId="32" xfId="4" applyFont="1" applyFill="1" applyBorder="1"/>
    <xf numFmtId="0" fontId="17" fillId="11" borderId="32" xfId="4" applyFont="1" applyFill="1" applyBorder="1" applyAlignment="1">
      <alignment wrapText="1"/>
    </xf>
    <xf numFmtId="0" fontId="17" fillId="11" borderId="32" xfId="4" applyFont="1" applyFill="1" applyBorder="1"/>
    <xf numFmtId="0" fontId="4" fillId="11" borderId="33" xfId="4" applyFont="1" applyFill="1" applyBorder="1"/>
    <xf numFmtId="0" fontId="68" fillId="11" borderId="33" xfId="4" applyFont="1" applyFill="1" applyBorder="1"/>
    <xf numFmtId="0" fontId="4" fillId="11" borderId="34" xfId="4" applyFont="1" applyFill="1" applyBorder="1"/>
    <xf numFmtId="0" fontId="103" fillId="11" borderId="23" xfId="13" applyFont="1" applyFill="1" applyBorder="1"/>
    <xf numFmtId="169" fontId="31" fillId="11" borderId="24" xfId="4" applyNumberFormat="1" applyFont="1" applyFill="1" applyBorder="1" applyAlignment="1">
      <alignment horizontal="left"/>
    </xf>
    <xf numFmtId="169" fontId="72" fillId="11" borderId="24" xfId="4" applyNumberFormat="1" applyFont="1" applyFill="1" applyBorder="1" applyAlignment="1">
      <alignment horizontal="left"/>
    </xf>
    <xf numFmtId="0" fontId="75" fillId="11" borderId="35" xfId="4" applyFont="1" applyFill="1" applyBorder="1"/>
    <xf numFmtId="0" fontId="75" fillId="11" borderId="31" xfId="4" applyFont="1" applyFill="1" applyBorder="1"/>
    <xf numFmtId="0" fontId="75" fillId="11" borderId="32" xfId="4" applyFont="1" applyFill="1" applyBorder="1"/>
    <xf numFmtId="0" fontId="73" fillId="11" borderId="32" xfId="4" applyFont="1" applyFill="1" applyBorder="1"/>
    <xf numFmtId="0" fontId="75" fillId="11" borderId="32" xfId="4" applyFont="1" applyFill="1" applyBorder="1" applyAlignment="1">
      <alignment horizontal="left"/>
    </xf>
    <xf numFmtId="0" fontId="75" fillId="11" borderId="32" xfId="4" applyFont="1" applyFill="1" applyBorder="1" applyAlignment="1">
      <alignment horizontal="left" wrapText="1"/>
    </xf>
    <xf numFmtId="0" fontId="79" fillId="11" borderId="33" xfId="4" applyFont="1" applyFill="1" applyBorder="1"/>
    <xf numFmtId="169" fontId="32" fillId="11" borderId="36" xfId="4" applyNumberFormat="1" applyFont="1" applyFill="1" applyBorder="1" applyAlignment="1">
      <alignment horizontal="left"/>
    </xf>
    <xf numFmtId="0" fontId="4" fillId="11" borderId="35" xfId="4" applyFont="1" applyFill="1" applyBorder="1"/>
    <xf numFmtId="0" fontId="17" fillId="11" borderId="37" xfId="4" applyFont="1" applyFill="1" applyBorder="1"/>
    <xf numFmtId="169" fontId="31" fillId="11" borderId="36" xfId="4" applyNumberFormat="1" applyFont="1" applyFill="1" applyBorder="1" applyAlignment="1">
      <alignment horizontal="left"/>
    </xf>
    <xf numFmtId="0" fontId="4" fillId="11" borderId="37" xfId="4" applyFont="1" applyFill="1" applyBorder="1"/>
    <xf numFmtId="0" fontId="17" fillId="11" borderId="34" xfId="4" applyFont="1" applyFill="1" applyBorder="1"/>
    <xf numFmtId="0" fontId="4" fillId="11" borderId="38" xfId="4" applyFont="1" applyFill="1" applyBorder="1"/>
    <xf numFmtId="0" fontId="87" fillId="11" borderId="33" xfId="4" applyFont="1" applyFill="1" applyBorder="1"/>
    <xf numFmtId="0" fontId="4" fillId="11" borderId="39" xfId="4" applyFont="1" applyFill="1" applyBorder="1"/>
    <xf numFmtId="0" fontId="4" fillId="11" borderId="34" xfId="4" applyFont="1" applyFill="1" applyBorder="1" applyAlignment="1">
      <alignment horizontal="left" wrapText="1"/>
    </xf>
    <xf numFmtId="0" fontId="24" fillId="11" borderId="40" xfId="4" applyFont="1" applyFill="1" applyBorder="1" applyAlignment="1">
      <alignment horizontal="left"/>
    </xf>
    <xf numFmtId="0" fontId="24" fillId="11" borderId="32" xfId="4" applyFont="1" applyFill="1" applyBorder="1" applyAlignment="1">
      <alignment horizontal="left"/>
    </xf>
    <xf numFmtId="0" fontId="88" fillId="11" borderId="32" xfId="4" applyFont="1" applyFill="1" applyBorder="1" applyAlignment="1">
      <alignment horizontal="left"/>
    </xf>
    <xf numFmtId="0" fontId="24" fillId="11" borderId="32" xfId="4" quotePrefix="1" applyFont="1" applyFill="1" applyBorder="1" applyAlignment="1">
      <alignment horizontal="left"/>
    </xf>
    <xf numFmtId="0" fontId="24" fillId="11" borderId="34" xfId="4" applyFont="1" applyFill="1" applyBorder="1" applyAlignment="1">
      <alignment horizontal="left"/>
    </xf>
    <xf numFmtId="0" fontId="88" fillId="11" borderId="40" xfId="4" applyFont="1" applyFill="1" applyBorder="1" applyAlignment="1">
      <alignment horizontal="left"/>
    </xf>
    <xf numFmtId="0" fontId="24" fillId="11" borderId="38" xfId="4" applyFont="1" applyFill="1" applyBorder="1" applyAlignment="1">
      <alignment horizontal="left"/>
    </xf>
    <xf numFmtId="0" fontId="89" fillId="11" borderId="34" xfId="4" applyFont="1" applyFill="1" applyBorder="1" applyAlignment="1">
      <alignment horizontal="left"/>
    </xf>
    <xf numFmtId="0" fontId="88" fillId="11" borderId="34" xfId="4" applyFont="1" applyFill="1" applyBorder="1" applyAlignment="1">
      <alignment horizontal="left"/>
    </xf>
    <xf numFmtId="0" fontId="271" fillId="6" borderId="14" xfId="6" applyFill="1" applyBorder="1"/>
    <xf numFmtId="0" fontId="271" fillId="6" borderId="14" xfId="6" applyFill="1" applyBorder="1" applyAlignment="1"/>
    <xf numFmtId="0" fontId="30" fillId="11" borderId="0" xfId="4" applyFont="1" applyFill="1" applyBorder="1"/>
    <xf numFmtId="0" fontId="29" fillId="11" borderId="0" xfId="4" applyFont="1" applyFill="1" applyBorder="1"/>
    <xf numFmtId="0" fontId="271" fillId="11" borderId="0" xfId="6" applyFill="1"/>
    <xf numFmtId="0" fontId="271" fillId="11" borderId="0" xfId="6" applyFill="1" applyAlignment="1"/>
    <xf numFmtId="0" fontId="63" fillId="11" borderId="0" xfId="4" applyFont="1" applyFill="1" applyAlignment="1">
      <alignment horizontal="center"/>
    </xf>
    <xf numFmtId="0" fontId="4" fillId="11" borderId="0" xfId="6" applyFont="1" applyFill="1" applyAlignment="1">
      <alignment horizontal="left" vertical="center" wrapText="1"/>
    </xf>
    <xf numFmtId="0" fontId="36" fillId="0" borderId="2" xfId="5"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168" fontId="104" fillId="11" borderId="41" xfId="12" quotePrefix="1" applyNumberFormat="1" applyFont="1" applyFill="1" applyBorder="1" applyAlignment="1" applyProtection="1">
      <alignment horizontal="right" vertical="center"/>
    </xf>
    <xf numFmtId="0" fontId="4" fillId="4" borderId="0" xfId="4" applyFont="1" applyFill="1" applyAlignment="1">
      <alignment vertical="center"/>
    </xf>
    <xf numFmtId="0" fontId="7" fillId="4" borderId="8" xfId="12" quotePrefix="1" applyFont="1" applyFill="1" applyBorder="1" applyAlignment="1">
      <alignment horizontal="right" vertical="center"/>
    </xf>
    <xf numFmtId="168" fontId="10" fillId="4" borderId="42" xfId="12" quotePrefix="1" applyNumberFormat="1" applyFont="1" applyFill="1" applyBorder="1" applyAlignment="1">
      <alignment horizontal="right" vertical="center"/>
    </xf>
    <xf numFmtId="0" fontId="4" fillId="4" borderId="43" xfId="12" applyFont="1" applyFill="1" applyBorder="1" applyAlignment="1">
      <alignment horizontal="left" vertical="center" wrapText="1"/>
    </xf>
    <xf numFmtId="168" fontId="10" fillId="4" borderId="44" xfId="12" quotePrefix="1" applyNumberFormat="1" applyFont="1" applyFill="1" applyBorder="1" applyAlignment="1">
      <alignment horizontal="right" vertical="center"/>
    </xf>
    <xf numFmtId="0" fontId="4" fillId="4" borderId="45" xfId="12" applyFont="1" applyFill="1" applyBorder="1" applyAlignment="1">
      <alignment horizontal="left" vertical="center" wrapText="1"/>
    </xf>
    <xf numFmtId="0" fontId="4" fillId="4" borderId="46" xfId="12" applyFont="1" applyFill="1" applyBorder="1" applyAlignment="1">
      <alignment horizontal="left" vertical="center" wrapText="1"/>
    </xf>
    <xf numFmtId="168" fontId="10" fillId="4" borderId="47" xfId="12" quotePrefix="1" applyNumberFormat="1" applyFont="1" applyFill="1" applyBorder="1" applyAlignment="1">
      <alignment horizontal="right" vertical="center"/>
    </xf>
    <xf numFmtId="0" fontId="4" fillId="4" borderId="8" xfId="12" applyFont="1" applyFill="1" applyBorder="1" applyAlignment="1">
      <alignment horizontal="right" vertical="center"/>
    </xf>
    <xf numFmtId="0" fontId="4" fillId="4" borderId="0" xfId="12" applyFont="1" applyFill="1" applyBorder="1" applyAlignment="1">
      <alignment horizontal="left" vertical="center" wrapText="1"/>
    </xf>
    <xf numFmtId="168" fontId="7" fillId="4" borderId="8" xfId="12" quotePrefix="1" applyNumberFormat="1" applyFont="1" applyFill="1" applyBorder="1" applyAlignment="1">
      <alignment horizontal="right" vertical="center"/>
    </xf>
    <xf numFmtId="0" fontId="7" fillId="4" borderId="0" xfId="12" applyFont="1" applyFill="1" applyBorder="1" applyAlignment="1">
      <alignment horizontal="right" vertical="center"/>
    </xf>
    <xf numFmtId="0" fontId="7" fillId="4" borderId="0" xfId="12" quotePrefix="1" applyFont="1" applyFill="1" applyBorder="1" applyAlignment="1">
      <alignment horizontal="right" vertical="center"/>
    </xf>
    <xf numFmtId="0" fontId="7" fillId="4" borderId="8" xfId="12" applyFont="1" applyFill="1" applyBorder="1" applyAlignment="1">
      <alignment horizontal="right" vertical="center"/>
    </xf>
    <xf numFmtId="0" fontId="4" fillId="4" borderId="0" xfId="4" applyFont="1" applyFill="1" applyBorder="1" applyAlignment="1">
      <alignment vertical="center"/>
    </xf>
    <xf numFmtId="0" fontId="4" fillId="4" borderId="0" xfId="4" applyFont="1" applyFill="1" applyAlignment="1">
      <alignment vertical="center" wrapText="1"/>
    </xf>
    <xf numFmtId="0" fontId="4" fillId="4" borderId="0" xfId="4" applyFont="1" applyFill="1" applyBorder="1" applyAlignment="1">
      <alignment vertical="center" wrapText="1"/>
    </xf>
    <xf numFmtId="0" fontId="4" fillId="4" borderId="0" xfId="4" quotePrefix="1" applyFont="1" applyFill="1" applyAlignment="1">
      <alignment vertical="center"/>
    </xf>
    <xf numFmtId="0" fontId="4" fillId="4" borderId="0" xfId="4" quotePrefix="1" applyFont="1" applyFill="1" applyAlignment="1">
      <alignment horizontal="right" vertical="center"/>
    </xf>
    <xf numFmtId="1" fontId="26" fillId="12" borderId="0" xfId="4" applyNumberFormat="1" applyFont="1" applyFill="1" applyAlignment="1">
      <alignment vertical="center"/>
    </xf>
    <xf numFmtId="0" fontId="4" fillId="12" borderId="0" xfId="4" applyFont="1" applyFill="1" applyAlignment="1">
      <alignment vertical="center"/>
    </xf>
    <xf numFmtId="0" fontId="5" fillId="4" borderId="0" xfId="4" applyFont="1" applyFill="1" applyProtection="1">
      <protection locked="0"/>
    </xf>
    <xf numFmtId="0" fontId="4" fillId="4" borderId="0" xfId="4" applyFont="1" applyFill="1" applyAlignment="1" applyProtection="1">
      <alignment vertical="center"/>
      <protection locked="0"/>
    </xf>
    <xf numFmtId="0" fontId="173" fillId="4" borderId="0" xfId="0" applyFont="1" applyFill="1" applyAlignment="1">
      <alignment vertical="center"/>
    </xf>
    <xf numFmtId="0" fontId="4" fillId="4" borderId="0" xfId="4" applyFont="1" applyFill="1" applyAlignment="1">
      <alignment horizontal="center" vertical="center"/>
    </xf>
    <xf numFmtId="0" fontId="4" fillId="4" borderId="0" xfId="0" quotePrefix="1" applyFont="1" applyFill="1" applyAlignment="1">
      <alignment vertical="center"/>
    </xf>
    <xf numFmtId="0" fontId="4" fillId="4" borderId="0" xfId="0" applyFont="1" applyFill="1" applyAlignment="1">
      <alignment vertical="center"/>
    </xf>
    <xf numFmtId="167" fontId="4" fillId="4" borderId="0" xfId="4" applyNumberFormat="1" applyFont="1" applyFill="1" applyAlignment="1">
      <alignment vertical="center"/>
    </xf>
    <xf numFmtId="168" fontId="10" fillId="4" borderId="48" xfId="12" quotePrefix="1" applyNumberFormat="1" applyFont="1" applyFill="1" applyBorder="1" applyAlignment="1">
      <alignment horizontal="right" vertical="center"/>
    </xf>
    <xf numFmtId="0" fontId="4" fillId="4" borderId="49" xfId="12" applyFont="1" applyFill="1" applyBorder="1" applyAlignment="1">
      <alignment horizontal="left" vertical="center" wrapText="1"/>
    </xf>
    <xf numFmtId="168" fontId="104" fillId="11" borderId="36" xfId="12" quotePrefix="1" applyNumberFormat="1" applyFont="1" applyFill="1" applyBorder="1" applyAlignment="1" applyProtection="1">
      <alignment horizontal="right" vertical="center"/>
    </xf>
    <xf numFmtId="0" fontId="104" fillId="11" borderId="50" xfId="12" quotePrefix="1" applyFont="1" applyFill="1" applyBorder="1" applyAlignment="1" applyProtection="1">
      <alignment horizontal="left" vertical="center"/>
    </xf>
    <xf numFmtId="0" fontId="104" fillId="11" borderId="51" xfId="12" quotePrefix="1" applyFont="1" applyFill="1" applyBorder="1" applyAlignment="1" applyProtection="1">
      <alignment horizontal="left" vertical="center"/>
    </xf>
    <xf numFmtId="3" fontId="174" fillId="11" borderId="24" xfId="4" applyNumberFormat="1" applyFont="1" applyFill="1" applyBorder="1" applyAlignment="1" applyProtection="1">
      <alignment horizontal="right" vertical="center"/>
      <protection locked="0"/>
    </xf>
    <xf numFmtId="3" fontId="174" fillId="11" borderId="24" xfId="4" applyNumberFormat="1" applyFont="1" applyFill="1" applyBorder="1" applyAlignment="1" applyProtection="1">
      <alignment horizontal="right" vertical="center"/>
    </xf>
    <xf numFmtId="0" fontId="4" fillId="4" borderId="52" xfId="12" applyFont="1" applyFill="1" applyBorder="1" applyAlignment="1">
      <alignment horizontal="left" vertical="center" wrapText="1"/>
    </xf>
    <xf numFmtId="0" fontId="4" fillId="4" borderId="53" xfId="12" applyFont="1" applyFill="1" applyBorder="1" applyAlignment="1">
      <alignment horizontal="left" wrapText="1"/>
    </xf>
    <xf numFmtId="0" fontId="4" fillId="4" borderId="46" xfId="12" applyFont="1" applyFill="1" applyBorder="1" applyAlignment="1">
      <alignment horizontal="left" wrapText="1"/>
    </xf>
    <xf numFmtId="0" fontId="4" fillId="4" borderId="54" xfId="12" applyFont="1" applyFill="1" applyBorder="1" applyAlignment="1">
      <alignment horizontal="left" wrapText="1"/>
    </xf>
    <xf numFmtId="0" fontId="4" fillId="4" borderId="55" xfId="12" applyFont="1" applyFill="1" applyBorder="1" applyAlignment="1">
      <alignment horizontal="left" vertical="center" wrapText="1"/>
    </xf>
    <xf numFmtId="0" fontId="4" fillId="4" borderId="45" xfId="12" applyFont="1" applyFill="1" applyBorder="1" applyAlignment="1">
      <alignment vertical="center" wrapText="1"/>
    </xf>
    <xf numFmtId="0" fontId="4" fillId="4" borderId="55" xfId="12" applyFont="1" applyFill="1" applyBorder="1" applyAlignment="1">
      <alignment vertical="center" wrapText="1"/>
    </xf>
    <xf numFmtId="0" fontId="4" fillId="4" borderId="52" xfId="12" applyFont="1" applyFill="1" applyBorder="1" applyAlignment="1">
      <alignment vertical="center" wrapText="1"/>
    </xf>
    <xf numFmtId="0" fontId="9" fillId="4" borderId="43" xfId="12" applyFont="1" applyFill="1" applyBorder="1" applyAlignment="1">
      <alignment horizontal="left" vertical="center" wrapText="1"/>
    </xf>
    <xf numFmtId="0" fontId="9" fillId="4" borderId="52" xfId="12" applyFont="1" applyFill="1" applyBorder="1" applyAlignment="1">
      <alignment vertical="center" wrapText="1"/>
    </xf>
    <xf numFmtId="0" fontId="9" fillId="4" borderId="45" xfId="12" applyFont="1" applyFill="1" applyBorder="1" applyAlignment="1">
      <alignment vertical="center" wrapText="1"/>
    </xf>
    <xf numFmtId="0" fontId="4" fillId="4" borderId="43" xfId="12" applyFont="1" applyFill="1" applyBorder="1" applyAlignment="1">
      <alignment horizontal="left"/>
    </xf>
    <xf numFmtId="0" fontId="4" fillId="4" borderId="52" xfId="12" applyFont="1" applyFill="1" applyBorder="1" applyAlignment="1">
      <alignment horizontal="left"/>
    </xf>
    <xf numFmtId="0" fontId="13" fillId="4" borderId="45" xfId="12" applyFont="1" applyFill="1" applyBorder="1" applyAlignment="1">
      <alignment horizontal="left" vertical="center" wrapText="1"/>
    </xf>
    <xf numFmtId="0" fontId="9" fillId="4" borderId="52" xfId="12" applyFont="1" applyFill="1" applyBorder="1" applyAlignment="1">
      <alignment horizontal="left" vertical="center" wrapText="1"/>
    </xf>
    <xf numFmtId="0" fontId="9" fillId="4" borderId="56" xfId="12" applyFont="1" applyFill="1" applyBorder="1" applyAlignment="1">
      <alignment vertical="center" wrapText="1"/>
    </xf>
    <xf numFmtId="0" fontId="4" fillId="4" borderId="43" xfId="12" applyFont="1" applyFill="1" applyBorder="1"/>
    <xf numFmtId="0" fontId="4" fillId="4" borderId="45" xfId="12" applyFont="1" applyFill="1" applyBorder="1"/>
    <xf numFmtId="0" fontId="4" fillId="4" borderId="52" xfId="12" applyFont="1" applyFill="1" applyBorder="1"/>
    <xf numFmtId="0" fontId="14" fillId="4" borderId="43" xfId="12" applyFont="1" applyFill="1" applyBorder="1" applyAlignment="1">
      <alignment horizontal="left" vertical="center" wrapText="1"/>
    </xf>
    <xf numFmtId="0" fontId="14" fillId="4" borderId="55" xfId="12" applyFont="1" applyFill="1" applyBorder="1" applyAlignment="1">
      <alignment horizontal="left" vertical="center" wrapText="1"/>
    </xf>
    <xf numFmtId="0" fontId="13" fillId="4" borderId="43" xfId="12" applyFont="1" applyFill="1" applyBorder="1" applyAlignment="1">
      <alignment horizontal="left" vertical="center" wrapText="1"/>
    </xf>
    <xf numFmtId="0" fontId="13" fillId="4" borderId="52" xfId="12" applyFont="1" applyFill="1" applyBorder="1" applyAlignment="1">
      <alignment vertical="center" wrapText="1"/>
    </xf>
    <xf numFmtId="0" fontId="13" fillId="4" borderId="46" xfId="12" applyFont="1" applyFill="1" applyBorder="1" applyAlignment="1">
      <alignment horizontal="left" wrapText="1"/>
    </xf>
    <xf numFmtId="0" fontId="4" fillId="13" borderId="0" xfId="4" applyFont="1" applyFill="1" applyAlignment="1">
      <alignment vertical="center"/>
    </xf>
    <xf numFmtId="0" fontId="12" fillId="13" borderId="0" xfId="4" applyFont="1" applyFill="1" applyAlignment="1">
      <alignment vertical="center"/>
    </xf>
    <xf numFmtId="0" fontId="11" fillId="13" borderId="0" xfId="4" applyFont="1" applyFill="1" applyAlignment="1">
      <alignment vertical="center"/>
    </xf>
    <xf numFmtId="0" fontId="11" fillId="13" borderId="0" xfId="12" applyFont="1" applyFill="1" applyBorder="1"/>
    <xf numFmtId="0" fontId="4" fillId="13" borderId="0" xfId="12" applyFont="1" applyFill="1" applyBorder="1"/>
    <xf numFmtId="165" fontId="4" fillId="13" borderId="0" xfId="12" applyNumberFormat="1" applyFont="1" applyFill="1"/>
    <xf numFmtId="165" fontId="4" fillId="13" borderId="0" xfId="12" applyNumberFormat="1" applyFont="1" applyFill="1" applyProtection="1">
      <protection locked="0"/>
    </xf>
    <xf numFmtId="165" fontId="7" fillId="13" borderId="0" xfId="12" applyNumberFormat="1" applyFont="1" applyFill="1"/>
    <xf numFmtId="0" fontId="4" fillId="13" borderId="0" xfId="12" applyFont="1" applyFill="1"/>
    <xf numFmtId="0" fontId="12" fillId="13" borderId="0" xfId="4" applyFont="1" applyFill="1" applyBorder="1" applyAlignment="1">
      <alignment vertical="center"/>
    </xf>
    <xf numFmtId="0" fontId="4" fillId="13" borderId="0" xfId="4" applyFont="1" applyFill="1" applyBorder="1" applyAlignment="1">
      <alignment vertical="center"/>
    </xf>
    <xf numFmtId="0" fontId="11" fillId="13" borderId="0" xfId="4" applyFont="1" applyFill="1"/>
    <xf numFmtId="0" fontId="4" fillId="13" borderId="0" xfId="4" applyFont="1" applyFill="1"/>
    <xf numFmtId="165" fontId="4" fillId="13" borderId="0" xfId="12" applyNumberFormat="1" applyFont="1" applyFill="1" applyBorder="1"/>
    <xf numFmtId="165" fontId="7" fillId="13" borderId="0" xfId="12" applyNumberFormat="1" applyFont="1" applyFill="1" applyBorder="1"/>
    <xf numFmtId="0" fontId="11" fillId="13" borderId="0" xfId="12" applyFont="1" applyFill="1"/>
    <xf numFmtId="165" fontId="8" fillId="13" borderId="0" xfId="12" applyNumberFormat="1" applyFont="1" applyFill="1" applyBorder="1"/>
    <xf numFmtId="165" fontId="11" fillId="13" borderId="0" xfId="12" applyNumberFormat="1" applyFont="1" applyFill="1" applyBorder="1"/>
    <xf numFmtId="165" fontId="11" fillId="13" borderId="0" xfId="12" applyNumberFormat="1" applyFont="1" applyFill="1" applyBorder="1" applyProtection="1">
      <protection locked="0"/>
    </xf>
    <xf numFmtId="165" fontId="11" fillId="13" borderId="0" xfId="12" applyNumberFormat="1" applyFont="1" applyFill="1"/>
    <xf numFmtId="165" fontId="11" fillId="13" borderId="0" xfId="12" applyNumberFormat="1" applyFont="1" applyFill="1" applyProtection="1">
      <protection locked="0"/>
    </xf>
    <xf numFmtId="165" fontId="8" fillId="13" borderId="0" xfId="12" applyNumberFormat="1" applyFont="1" applyFill="1"/>
    <xf numFmtId="165" fontId="23" fillId="13" borderId="0" xfId="12" applyNumberFormat="1" applyFont="1" applyFill="1" applyBorder="1"/>
    <xf numFmtId="165" fontId="23" fillId="13" borderId="0" xfId="12" applyNumberFormat="1" applyFont="1" applyFill="1" applyBorder="1" applyProtection="1">
      <protection locked="0"/>
    </xf>
    <xf numFmtId="165" fontId="28" fillId="13" borderId="0" xfId="12" applyNumberFormat="1" applyFont="1" applyFill="1" applyBorder="1"/>
    <xf numFmtId="0" fontId="23" fillId="13" borderId="0" xfId="12" applyFont="1" applyFill="1" applyBorder="1"/>
    <xf numFmtId="0" fontId="23" fillId="13" borderId="0" xfId="12" applyFont="1" applyFill="1"/>
    <xf numFmtId="0" fontId="4" fillId="13" borderId="0" xfId="4" applyFont="1" applyFill="1" applyAlignment="1" applyProtection="1">
      <alignment vertical="center"/>
      <protection locked="0"/>
    </xf>
    <xf numFmtId="0" fontId="12" fillId="4" borderId="0" xfId="4" quotePrefix="1" applyFont="1" applyFill="1" applyAlignment="1">
      <alignment vertical="center"/>
    </xf>
    <xf numFmtId="168" fontId="10" fillId="4" borderId="57" xfId="12" quotePrefix="1" applyNumberFormat="1" applyFont="1" applyFill="1" applyBorder="1" applyAlignment="1">
      <alignment horizontal="right" vertical="center"/>
    </xf>
    <xf numFmtId="168" fontId="10" fillId="4" borderId="58" xfId="12" quotePrefix="1" applyNumberFormat="1" applyFont="1" applyFill="1" applyBorder="1" applyAlignment="1">
      <alignment horizontal="right" vertical="center"/>
    </xf>
    <xf numFmtId="0" fontId="9" fillId="4" borderId="59" xfId="4" applyFont="1" applyFill="1" applyBorder="1" applyAlignment="1">
      <alignment vertical="center" wrapText="1"/>
    </xf>
    <xf numFmtId="165" fontId="4" fillId="4" borderId="8" xfId="12" applyNumberFormat="1" applyFont="1" applyFill="1" applyBorder="1" applyAlignment="1">
      <alignment horizontal="right" vertical="center"/>
    </xf>
    <xf numFmtId="3" fontId="4" fillId="4" borderId="60" xfId="4" applyNumberFormat="1" applyFont="1" applyFill="1" applyBorder="1" applyAlignment="1" applyProtection="1">
      <alignment horizontal="right" vertical="center"/>
    </xf>
    <xf numFmtId="3" fontId="4" fillId="4" borderId="61" xfId="4" applyNumberFormat="1" applyFont="1" applyFill="1" applyBorder="1" applyAlignment="1" applyProtection="1">
      <alignment horizontal="right" vertical="center"/>
    </xf>
    <xf numFmtId="3" fontId="4" fillId="4" borderId="0" xfId="4" applyNumberFormat="1" applyFont="1" applyFill="1" applyBorder="1" applyAlignment="1" applyProtection="1">
      <alignment horizontal="right" vertical="center"/>
    </xf>
    <xf numFmtId="3" fontId="4" fillId="4" borderId="13" xfId="4" applyNumberFormat="1" applyFont="1" applyFill="1" applyBorder="1" applyAlignment="1" applyProtection="1">
      <alignment horizontal="right" vertical="center"/>
    </xf>
    <xf numFmtId="0" fontId="175" fillId="14" borderId="7" xfId="4" applyFont="1" applyFill="1" applyBorder="1" applyAlignment="1">
      <alignment horizontal="center" vertical="center"/>
    </xf>
    <xf numFmtId="0" fontId="12" fillId="4" borderId="0" xfId="4" applyFont="1" applyFill="1" applyAlignment="1">
      <alignment horizontal="left" vertical="center"/>
    </xf>
    <xf numFmtId="0" fontId="175" fillId="14" borderId="62" xfId="12" applyFont="1" applyFill="1" applyBorder="1" applyAlignment="1">
      <alignment horizontal="left" vertical="center" wrapText="1"/>
    </xf>
    <xf numFmtId="0" fontId="176" fillId="14" borderId="63" xfId="12" applyFont="1" applyFill="1" applyBorder="1" applyAlignment="1">
      <alignment horizontal="center" vertical="center" wrapText="1"/>
    </xf>
    <xf numFmtId="0" fontId="175" fillId="14" borderId="64" xfId="4" applyFont="1" applyFill="1" applyBorder="1" applyAlignment="1">
      <alignment horizontal="center" vertical="center" wrapText="1"/>
    </xf>
    <xf numFmtId="3" fontId="174" fillId="11" borderId="28" xfId="4" applyNumberFormat="1" applyFont="1" applyFill="1" applyBorder="1" applyAlignment="1" applyProtection="1">
      <alignment horizontal="right" vertical="center"/>
    </xf>
    <xf numFmtId="0" fontId="175" fillId="14" borderId="62" xfId="4" applyFont="1" applyFill="1" applyBorder="1" applyAlignment="1" applyProtection="1">
      <alignment horizontal="center" vertical="center"/>
    </xf>
    <xf numFmtId="0" fontId="177" fillId="14" borderId="63" xfId="0" applyFont="1" applyFill="1" applyBorder="1" applyAlignment="1">
      <alignment horizontal="center" vertical="center"/>
    </xf>
    <xf numFmtId="0" fontId="178" fillId="14" borderId="63" xfId="4" applyFont="1" applyFill="1" applyBorder="1" applyAlignment="1">
      <alignment horizontal="center" vertical="center"/>
    </xf>
    <xf numFmtId="0" fontId="179" fillId="14" borderId="64" xfId="4" applyFont="1" applyFill="1" applyBorder="1" applyAlignment="1">
      <alignment horizontal="center" vertical="center"/>
    </xf>
    <xf numFmtId="3" fontId="36" fillId="4" borderId="65" xfId="4" quotePrefix="1" applyNumberFormat="1" applyFont="1" applyFill="1" applyBorder="1" applyAlignment="1">
      <alignment horizontal="center" vertical="center"/>
    </xf>
    <xf numFmtId="3" fontId="36" fillId="4" borderId="66" xfId="4" quotePrefix="1" applyNumberFormat="1" applyFont="1" applyFill="1" applyBorder="1" applyAlignment="1" applyProtection="1">
      <alignment horizontal="center" vertical="center"/>
    </xf>
    <xf numFmtId="3" fontId="36" fillId="4" borderId="66" xfId="4" quotePrefix="1" applyNumberFormat="1" applyFont="1" applyFill="1" applyBorder="1" applyAlignment="1">
      <alignment horizontal="center" vertical="center"/>
    </xf>
    <xf numFmtId="3" fontId="107" fillId="4" borderId="67" xfId="4" quotePrefix="1" applyNumberFormat="1" applyFont="1" applyFill="1" applyBorder="1" applyAlignment="1" applyProtection="1">
      <alignment horizontal="center" vertical="center"/>
    </xf>
    <xf numFmtId="0" fontId="33" fillId="4" borderId="41" xfId="4" applyFont="1" applyFill="1" applyBorder="1" applyAlignment="1">
      <alignment vertical="center"/>
    </xf>
    <xf numFmtId="0" fontId="33" fillId="4" borderId="68" xfId="4" applyFont="1" applyFill="1" applyBorder="1" applyAlignment="1">
      <alignment horizontal="center" vertical="center"/>
    </xf>
    <xf numFmtId="0" fontId="178" fillId="4" borderId="67" xfId="4" applyFont="1" applyFill="1" applyBorder="1" applyAlignment="1">
      <alignment horizontal="left" vertical="center" wrapText="1"/>
    </xf>
    <xf numFmtId="3" fontId="42" fillId="4" borderId="28" xfId="4" quotePrefix="1" applyNumberFormat="1" applyFont="1" applyFill="1" applyBorder="1" applyAlignment="1">
      <alignment horizontal="center" vertical="center"/>
    </xf>
    <xf numFmtId="3" fontId="42" fillId="4" borderId="28" xfId="4" quotePrefix="1" applyNumberFormat="1" applyFont="1" applyFill="1" applyBorder="1" applyAlignment="1" applyProtection="1">
      <alignment horizontal="center" vertical="center"/>
    </xf>
    <xf numFmtId="0" fontId="175" fillId="14" borderId="69" xfId="4" applyFont="1" applyFill="1" applyBorder="1" applyAlignment="1">
      <alignment horizontal="center" vertical="center"/>
    </xf>
    <xf numFmtId="0" fontId="175" fillId="14" borderId="14" xfId="4" applyFont="1" applyFill="1" applyBorder="1" applyAlignment="1">
      <alignment horizontal="center" vertical="center"/>
    </xf>
    <xf numFmtId="0" fontId="44" fillId="0" borderId="12" xfId="12" applyFont="1" applyFill="1" applyBorder="1" applyAlignment="1">
      <alignment horizontal="center" vertical="center" wrapText="1"/>
    </xf>
    <xf numFmtId="0" fontId="180" fillId="14" borderId="28" xfId="4" applyFont="1" applyFill="1" applyBorder="1" applyAlignment="1">
      <alignment horizontal="center" vertical="center"/>
    </xf>
    <xf numFmtId="0" fontId="175" fillId="14" borderId="28" xfId="4" applyFont="1" applyFill="1" applyBorder="1" applyAlignment="1" applyProtection="1">
      <alignment horizontal="center" vertical="center"/>
    </xf>
    <xf numFmtId="0" fontId="12" fillId="4" borderId="0" xfId="4" quotePrefix="1" applyFont="1" applyFill="1" applyAlignment="1">
      <alignment horizontal="right" vertical="center"/>
    </xf>
    <xf numFmtId="3" fontId="12" fillId="14" borderId="70" xfId="4" applyNumberFormat="1" applyFont="1" applyFill="1" applyBorder="1" applyAlignment="1" applyProtection="1">
      <alignment horizontal="right" vertical="center"/>
    </xf>
    <xf numFmtId="0" fontId="7" fillId="4" borderId="41" xfId="12" quotePrefix="1" applyFont="1" applyFill="1" applyBorder="1" applyAlignment="1">
      <alignment horizontal="right" vertical="center"/>
    </xf>
    <xf numFmtId="0" fontId="181" fillId="0" borderId="0" xfId="4" applyFont="1" applyBorder="1" applyAlignment="1">
      <alignment vertical="center"/>
    </xf>
    <xf numFmtId="0" fontId="181" fillId="13" borderId="0" xfId="4" applyFont="1" applyFill="1" applyBorder="1" applyAlignment="1">
      <alignment vertical="center"/>
    </xf>
    <xf numFmtId="0" fontId="109" fillId="0" borderId="0" xfId="0" applyFont="1" applyProtection="1"/>
    <xf numFmtId="0" fontId="41" fillId="0" borderId="0" xfId="0" applyFont="1" applyProtection="1"/>
    <xf numFmtId="0" fontId="109" fillId="0" borderId="71" xfId="0" applyFont="1" applyBorder="1" applyProtection="1"/>
    <xf numFmtId="0" fontId="109" fillId="0" borderId="0" xfId="0" applyFont="1" applyBorder="1" applyProtection="1"/>
    <xf numFmtId="49" fontId="109" fillId="0" borderId="0" xfId="0" applyNumberFormat="1" applyFont="1" applyBorder="1" applyAlignment="1" applyProtection="1">
      <alignment horizontal="center"/>
    </xf>
    <xf numFmtId="0" fontId="33" fillId="0" borderId="0" xfId="0" applyFont="1" applyBorder="1" applyProtection="1"/>
    <xf numFmtId="0" fontId="33" fillId="0" borderId="15" xfId="0" applyFont="1" applyBorder="1" applyProtection="1"/>
    <xf numFmtId="0" fontId="44" fillId="0" borderId="0" xfId="0" applyFont="1" applyBorder="1" applyProtection="1"/>
    <xf numFmtId="0" fontId="44" fillId="0" borderId="15" xfId="0" applyFont="1" applyBorder="1" applyProtection="1"/>
    <xf numFmtId="0" fontId="33" fillId="0" borderId="0" xfId="0" applyFont="1" applyProtection="1"/>
    <xf numFmtId="165" fontId="44" fillId="0" borderId="28" xfId="0" applyNumberFormat="1" applyFont="1" applyFill="1" applyBorder="1" applyAlignment="1" applyProtection="1">
      <alignment horizontal="center" vertical="center" wrapText="1"/>
    </xf>
    <xf numFmtId="0" fontId="44" fillId="0" borderId="9" xfId="0" applyFont="1" applyBorder="1" applyAlignment="1" applyProtection="1">
      <alignment horizontal="center"/>
    </xf>
    <xf numFmtId="0" fontId="44" fillId="0" borderId="28" xfId="0" applyFont="1" applyBorder="1" applyAlignment="1" applyProtection="1">
      <alignment horizontal="center"/>
    </xf>
    <xf numFmtId="0" fontId="109" fillId="0" borderId="21" xfId="0" quotePrefix="1" applyFont="1" applyBorder="1" applyAlignment="1" applyProtection="1">
      <alignment horizontal="center"/>
    </xf>
    <xf numFmtId="0" fontId="44" fillId="0" borderId="13" xfId="0" applyFont="1" applyBorder="1" applyAlignment="1" applyProtection="1"/>
    <xf numFmtId="1" fontId="44" fillId="0" borderId="21" xfId="0" applyNumberFormat="1" applyFont="1" applyBorder="1" applyAlignment="1" applyProtection="1"/>
    <xf numFmtId="165" fontId="33" fillId="0" borderId="68" xfId="0" applyNumberFormat="1" applyFont="1" applyBorder="1" applyProtection="1"/>
    <xf numFmtId="1" fontId="44" fillId="0" borderId="7" xfId="0" applyNumberFormat="1" applyFont="1" applyBorder="1" applyAlignment="1" applyProtection="1"/>
    <xf numFmtId="165" fontId="33" fillId="0" borderId="0" xfId="0" applyNumberFormat="1" applyFont="1" applyBorder="1" applyProtection="1"/>
    <xf numFmtId="1" fontId="44" fillId="0" borderId="23" xfId="0" applyNumberFormat="1" applyFont="1" applyBorder="1" applyAlignment="1" applyProtection="1"/>
    <xf numFmtId="1" fontId="44" fillId="0" borderId="24" xfId="0" applyNumberFormat="1" applyFont="1" applyBorder="1" applyAlignment="1" applyProtection="1"/>
    <xf numFmtId="1" fontId="44" fillId="0" borderId="28" xfId="0" applyNumberFormat="1" applyFont="1" applyBorder="1" applyAlignment="1" applyProtection="1"/>
    <xf numFmtId="1" fontId="44" fillId="0" borderId="26" xfId="0" applyNumberFormat="1" applyFont="1" applyBorder="1" applyAlignment="1" applyProtection="1"/>
    <xf numFmtId="1" fontId="44" fillId="0" borderId="1" xfId="0" applyNumberFormat="1" applyFont="1" applyBorder="1" applyAlignment="1" applyProtection="1"/>
    <xf numFmtId="1" fontId="33" fillId="0" borderId="1" xfId="0" quotePrefix="1" applyNumberFormat="1" applyFont="1" applyBorder="1" applyAlignment="1" applyProtection="1"/>
    <xf numFmtId="1" fontId="33" fillId="0" borderId="9" xfId="0" quotePrefix="1" applyNumberFormat="1" applyFont="1" applyBorder="1" applyAlignment="1" applyProtection="1"/>
    <xf numFmtId="1" fontId="44" fillId="0" borderId="27" xfId="0" applyNumberFormat="1" applyFont="1" applyBorder="1" applyAlignment="1" applyProtection="1"/>
    <xf numFmtId="165" fontId="33" fillId="0" borderId="0" xfId="0" applyNumberFormat="1" applyFont="1" applyProtection="1"/>
    <xf numFmtId="1" fontId="44" fillId="0" borderId="3" xfId="0" applyNumberFormat="1" applyFont="1" applyBorder="1" applyAlignment="1" applyProtection="1"/>
    <xf numFmtId="1" fontId="44" fillId="0" borderId="72" xfId="0" applyNumberFormat="1" applyFont="1" applyBorder="1" applyAlignment="1" applyProtection="1"/>
    <xf numFmtId="1" fontId="33" fillId="0" borderId="28" xfId="0" quotePrefix="1" applyNumberFormat="1" applyFont="1" applyBorder="1" applyAlignment="1" applyProtection="1"/>
    <xf numFmtId="1" fontId="33" fillId="0" borderId="24" xfId="0" quotePrefix="1" applyNumberFormat="1" applyFont="1" applyBorder="1" applyAlignment="1" applyProtection="1"/>
    <xf numFmtId="1" fontId="33" fillId="0" borderId="13" xfId="0" quotePrefix="1" applyNumberFormat="1" applyFont="1" applyBorder="1" applyAlignment="1" applyProtection="1"/>
    <xf numFmtId="1" fontId="33" fillId="0" borderId="73" xfId="0" quotePrefix="1" applyNumberFormat="1" applyFont="1" applyBorder="1" applyAlignment="1" applyProtection="1"/>
    <xf numFmtId="1" fontId="44" fillId="0" borderId="21" xfId="0" applyNumberFormat="1" applyFont="1" applyBorder="1" applyAlignment="1" applyProtection="1">
      <alignment horizontal="right"/>
    </xf>
    <xf numFmtId="1" fontId="44" fillId="0" borderId="9" xfId="0" applyNumberFormat="1" applyFont="1" applyBorder="1" applyAlignment="1" applyProtection="1">
      <alignment horizontal="right"/>
    </xf>
    <xf numFmtId="1" fontId="44" fillId="0" borderId="22" xfId="0" applyNumberFormat="1" applyFont="1" applyBorder="1" applyAlignment="1" applyProtection="1"/>
    <xf numFmtId="1" fontId="44" fillId="0" borderId="1" xfId="0" applyNumberFormat="1" applyFont="1" applyBorder="1" applyProtection="1"/>
    <xf numFmtId="1" fontId="44" fillId="0" borderId="3" xfId="0" applyNumberFormat="1" applyFont="1" applyBorder="1" applyProtection="1"/>
    <xf numFmtId="1" fontId="44" fillId="0" borderId="0" xfId="0" applyNumberFormat="1" applyFont="1" applyBorder="1" applyProtection="1"/>
    <xf numFmtId="3" fontId="27" fillId="4" borderId="28" xfId="4" quotePrefix="1" applyNumberFormat="1" applyFont="1" applyFill="1" applyBorder="1" applyAlignment="1" applyProtection="1">
      <alignment horizontal="center" vertical="center"/>
    </xf>
    <xf numFmtId="0" fontId="4" fillId="6" borderId="0" xfId="4" applyFont="1" applyFill="1" applyAlignment="1">
      <alignment vertical="center"/>
    </xf>
    <xf numFmtId="0" fontId="4" fillId="6" borderId="0" xfId="4" applyFont="1" applyFill="1" applyAlignment="1">
      <alignment vertical="center" wrapText="1"/>
    </xf>
    <xf numFmtId="3" fontId="89" fillId="4" borderId="69" xfId="4" quotePrefix="1" applyNumberFormat="1" applyFont="1" applyFill="1" applyBorder="1" applyAlignment="1" applyProtection="1">
      <alignment horizontal="center" vertical="center"/>
    </xf>
    <xf numFmtId="3" fontId="89" fillId="4" borderId="14" xfId="4" quotePrefix="1" applyNumberFormat="1" applyFont="1" applyFill="1" applyBorder="1" applyAlignment="1" applyProtection="1">
      <alignment horizontal="center" vertical="center"/>
    </xf>
    <xf numFmtId="3" fontId="89" fillId="4" borderId="12" xfId="4" quotePrefix="1" applyNumberFormat="1" applyFont="1" applyFill="1" applyBorder="1" applyAlignment="1" applyProtection="1">
      <alignment horizontal="center" vertical="center"/>
    </xf>
    <xf numFmtId="3" fontId="182" fillId="11" borderId="24" xfId="4" applyNumberFormat="1" applyFont="1" applyFill="1" applyBorder="1" applyAlignment="1" applyProtection="1">
      <alignment horizontal="right" vertical="center"/>
    </xf>
    <xf numFmtId="3" fontId="182" fillId="11" borderId="72" xfId="4" applyNumberFormat="1" applyFont="1" applyFill="1" applyBorder="1" applyAlignment="1" applyProtection="1">
      <alignment horizontal="right" vertical="center"/>
    </xf>
    <xf numFmtId="3" fontId="183" fillId="11" borderId="24" xfId="4" applyNumberFormat="1" applyFont="1" applyFill="1" applyBorder="1" applyAlignment="1" applyProtection="1">
      <alignment horizontal="right" vertical="center"/>
    </xf>
    <xf numFmtId="3" fontId="183" fillId="11" borderId="72" xfId="4" applyNumberFormat="1" applyFont="1" applyFill="1" applyBorder="1" applyAlignment="1" applyProtection="1">
      <alignment horizontal="right" vertical="center"/>
    </xf>
    <xf numFmtId="0" fontId="11" fillId="11" borderId="0" xfId="4" applyFont="1" applyFill="1" applyAlignment="1">
      <alignment vertical="center"/>
    </xf>
    <xf numFmtId="0" fontId="9" fillId="4" borderId="45" xfId="12" applyFont="1" applyFill="1" applyBorder="1" applyAlignment="1">
      <alignment horizontal="left" vertical="center" wrapText="1"/>
    </xf>
    <xf numFmtId="0" fontId="4" fillId="4" borderId="43" xfId="12" applyFont="1" applyFill="1" applyBorder="1" applyAlignment="1">
      <alignment vertical="center" wrapText="1"/>
    </xf>
    <xf numFmtId="168" fontId="10" fillId="4" borderId="74" xfId="12" quotePrefix="1" applyNumberFormat="1" applyFont="1" applyFill="1" applyBorder="1" applyAlignment="1">
      <alignment horizontal="right" vertical="center"/>
    </xf>
    <xf numFmtId="0" fontId="4" fillId="4" borderId="75" xfId="12" applyFont="1" applyFill="1" applyBorder="1" applyAlignment="1">
      <alignment horizontal="left" vertical="center" wrapText="1"/>
    </xf>
    <xf numFmtId="168" fontId="10" fillId="4" borderId="76" xfId="12" quotePrefix="1" applyNumberFormat="1" applyFont="1" applyFill="1" applyBorder="1" applyAlignment="1">
      <alignment horizontal="right" vertical="center"/>
    </xf>
    <xf numFmtId="0" fontId="9" fillId="4" borderId="77" xfId="12" applyFont="1" applyFill="1" applyBorder="1" applyAlignment="1">
      <alignment horizontal="left" vertical="center" wrapText="1"/>
    </xf>
    <xf numFmtId="0" fontId="14" fillId="4" borderId="45" xfId="12" applyFont="1" applyFill="1" applyBorder="1" applyAlignment="1">
      <alignment horizontal="left" vertical="center" wrapText="1"/>
    </xf>
    <xf numFmtId="0" fontId="14" fillId="4" borderId="52" xfId="12" applyFont="1" applyFill="1" applyBorder="1" applyAlignment="1">
      <alignment horizontal="left" vertical="center" wrapText="1"/>
    </xf>
    <xf numFmtId="0" fontId="9" fillId="4" borderId="43" xfId="12" applyFont="1" applyFill="1" applyBorder="1" applyAlignment="1">
      <alignment vertical="center" wrapText="1"/>
    </xf>
    <xf numFmtId="0" fontId="184" fillId="14" borderId="62" xfId="4" applyFont="1" applyFill="1" applyBorder="1" applyAlignment="1" applyProtection="1">
      <alignment horizontal="center" vertical="center"/>
    </xf>
    <xf numFmtId="0" fontId="184" fillId="14" borderId="28" xfId="4" applyFont="1" applyFill="1" applyBorder="1" applyAlignment="1" applyProtection="1">
      <alignment horizontal="center" vertical="center"/>
    </xf>
    <xf numFmtId="3" fontId="182" fillId="14" borderId="78" xfId="4" applyNumberFormat="1" applyFont="1" applyFill="1" applyBorder="1" applyAlignment="1" applyProtection="1">
      <alignment horizontal="right" vertical="center"/>
    </xf>
    <xf numFmtId="3" fontId="182" fillId="14" borderId="79" xfId="4" applyNumberFormat="1" applyFont="1" applyFill="1" applyBorder="1" applyAlignment="1" applyProtection="1">
      <alignment horizontal="right" vertical="center"/>
    </xf>
    <xf numFmtId="0" fontId="4" fillId="6" borderId="0" xfId="4" applyFont="1" applyFill="1" applyBorder="1" applyAlignment="1">
      <alignment vertical="center"/>
    </xf>
    <xf numFmtId="0" fontId="4" fillId="0" borderId="8" xfId="4" applyFont="1" applyBorder="1" applyAlignment="1">
      <alignment vertical="center"/>
    </xf>
    <xf numFmtId="0" fontId="12" fillId="0" borderId="8" xfId="4" applyFont="1" applyBorder="1" applyAlignment="1">
      <alignment vertical="center"/>
    </xf>
    <xf numFmtId="0" fontId="4" fillId="4" borderId="8" xfId="4" applyFont="1" applyFill="1" applyBorder="1" applyAlignment="1">
      <alignment vertical="center"/>
    </xf>
    <xf numFmtId="0" fontId="11" fillId="4" borderId="8" xfId="4" applyFont="1" applyFill="1" applyBorder="1" applyAlignment="1">
      <alignment vertical="center"/>
    </xf>
    <xf numFmtId="0" fontId="4" fillId="4" borderId="80" xfId="12" quotePrefix="1" applyNumberFormat="1" applyFont="1" applyFill="1" applyBorder="1" applyAlignment="1">
      <alignment horizontal="right"/>
    </xf>
    <xf numFmtId="0" fontId="4" fillId="4" borderId="9" xfId="12" quotePrefix="1" applyNumberFormat="1" applyFont="1" applyFill="1" applyBorder="1" applyAlignment="1">
      <alignment horizontal="right"/>
    </xf>
    <xf numFmtId="0" fontId="11" fillId="4" borderId="9" xfId="12" quotePrefix="1" applyNumberFormat="1" applyFont="1" applyFill="1" applyBorder="1" applyAlignment="1">
      <alignment horizontal="right"/>
    </xf>
    <xf numFmtId="0" fontId="11" fillId="4" borderId="8" xfId="4" applyNumberFormat="1" applyFont="1" applyFill="1" applyBorder="1" applyAlignment="1">
      <alignment horizontal="right"/>
    </xf>
    <xf numFmtId="0" fontId="4" fillId="4" borderId="8" xfId="4" applyNumberFormat="1" applyFont="1" applyFill="1" applyBorder="1" applyAlignment="1">
      <alignment horizontal="right"/>
    </xf>
    <xf numFmtId="0" fontId="11" fillId="4" borderId="8" xfId="12" applyNumberFormat="1" applyFont="1" applyFill="1" applyBorder="1" applyAlignment="1">
      <alignment horizontal="right"/>
    </xf>
    <xf numFmtId="0" fontId="4" fillId="4" borderId="8" xfId="12" applyNumberFormat="1" applyFont="1" applyFill="1" applyBorder="1" applyAlignment="1">
      <alignment horizontal="right"/>
    </xf>
    <xf numFmtId="0" fontId="12" fillId="4" borderId="8" xfId="4" applyNumberFormat="1" applyFont="1" applyFill="1" applyBorder="1" applyAlignment="1">
      <alignment horizontal="right"/>
    </xf>
    <xf numFmtId="3" fontId="12" fillId="4" borderId="28" xfId="4" applyNumberFormat="1" applyFont="1" applyFill="1" applyBorder="1" applyAlignment="1" applyProtection="1">
      <alignment horizontal="right" vertical="center"/>
    </xf>
    <xf numFmtId="0" fontId="4" fillId="7" borderId="0" xfId="4" applyFont="1" applyFill="1" applyAlignment="1">
      <alignment vertical="center"/>
    </xf>
    <xf numFmtId="0" fontId="12" fillId="7" borderId="0" xfId="4" applyFont="1" applyFill="1" applyAlignment="1">
      <alignment vertical="center"/>
    </xf>
    <xf numFmtId="3" fontId="27" fillId="4" borderId="24" xfId="4" quotePrefix="1" applyNumberFormat="1" applyFont="1" applyFill="1" applyBorder="1" applyAlignment="1" applyProtection="1">
      <alignment horizontal="center" vertical="center"/>
    </xf>
    <xf numFmtId="168" fontId="10" fillId="4" borderId="18" xfId="12" quotePrefix="1" applyNumberFormat="1" applyFont="1" applyFill="1" applyBorder="1" applyAlignment="1">
      <alignment horizontal="right" vertical="center"/>
    </xf>
    <xf numFmtId="0" fontId="4" fillId="4" borderId="60" xfId="12" applyFont="1" applyFill="1" applyBorder="1" applyAlignment="1">
      <alignment horizontal="left" vertical="center" wrapText="1"/>
    </xf>
    <xf numFmtId="168" fontId="4" fillId="4" borderId="8" xfId="12" applyNumberFormat="1" applyFont="1" applyFill="1" applyBorder="1" applyAlignment="1">
      <alignment horizontal="right" vertical="center"/>
    </xf>
    <xf numFmtId="0" fontId="4" fillId="4" borderId="8" xfId="12" applyFont="1" applyFill="1" applyBorder="1" applyAlignment="1">
      <alignment vertical="center"/>
    </xf>
    <xf numFmtId="168" fontId="185" fillId="13" borderId="36" xfId="12" quotePrefix="1" applyNumberFormat="1" applyFont="1" applyFill="1" applyBorder="1" applyAlignment="1">
      <alignment horizontal="right" vertical="center"/>
    </xf>
    <xf numFmtId="3" fontId="186" fillId="13" borderId="24" xfId="4" applyNumberFormat="1" applyFont="1" applyFill="1" applyBorder="1" applyAlignment="1" applyProtection="1">
      <alignment vertical="center"/>
      <protection locked="0"/>
    </xf>
    <xf numFmtId="3" fontId="186" fillId="13" borderId="72" xfId="4" applyNumberFormat="1" applyFont="1" applyFill="1" applyBorder="1" applyAlignment="1" applyProtection="1">
      <alignment vertical="center"/>
    </xf>
    <xf numFmtId="0" fontId="187" fillId="15" borderId="62" xfId="4" applyFont="1" applyFill="1" applyBorder="1" applyAlignment="1" applyProtection="1">
      <alignment horizontal="center" vertical="center"/>
    </xf>
    <xf numFmtId="0" fontId="187" fillId="15" borderId="28" xfId="4" applyFont="1" applyFill="1" applyBorder="1" applyAlignment="1" applyProtection="1">
      <alignment horizontal="center" vertical="center"/>
    </xf>
    <xf numFmtId="0" fontId="4" fillId="15" borderId="0" xfId="4" applyFont="1" applyFill="1" applyAlignment="1">
      <alignment vertical="center"/>
    </xf>
    <xf numFmtId="0" fontId="12" fillId="15" borderId="0" xfId="4" applyFont="1" applyFill="1" applyAlignment="1">
      <alignment vertical="center"/>
    </xf>
    <xf numFmtId="3" fontId="186" fillId="15" borderId="78" xfId="4" applyNumberFormat="1" applyFont="1" applyFill="1" applyBorder="1" applyAlignment="1" applyProtection="1">
      <alignment vertical="center"/>
    </xf>
    <xf numFmtId="168" fontId="7" fillId="4" borderId="36" xfId="12" quotePrefix="1" applyNumberFormat="1" applyFont="1" applyFill="1" applyBorder="1" applyAlignment="1">
      <alignment horizontal="right" vertical="center"/>
    </xf>
    <xf numFmtId="1" fontId="4" fillId="4" borderId="50" xfId="4" applyNumberFormat="1" applyFont="1" applyFill="1" applyBorder="1" applyAlignment="1">
      <alignment horizontal="left" vertical="center" wrapText="1"/>
    </xf>
    <xf numFmtId="0" fontId="9" fillId="4" borderId="50" xfId="12" applyFont="1" applyFill="1" applyBorder="1" applyAlignment="1">
      <alignment horizontal="left" vertical="center" wrapText="1"/>
    </xf>
    <xf numFmtId="0" fontId="4" fillId="15" borderId="50" xfId="4" applyFont="1" applyFill="1" applyBorder="1" applyAlignment="1">
      <alignment vertical="center"/>
    </xf>
    <xf numFmtId="0" fontId="4" fillId="4" borderId="59" xfId="12" applyFont="1" applyFill="1" applyBorder="1" applyAlignment="1">
      <alignment horizontal="left" vertical="center" wrapText="1"/>
    </xf>
    <xf numFmtId="0" fontId="4" fillId="4" borderId="77" xfId="12" applyFont="1" applyFill="1" applyBorder="1" applyAlignment="1">
      <alignment horizontal="left" vertical="center" wrapText="1"/>
    </xf>
    <xf numFmtId="0" fontId="4" fillId="4" borderId="45" xfId="12" quotePrefix="1" applyFont="1" applyFill="1" applyBorder="1" applyAlignment="1">
      <alignment horizontal="left" vertical="center" wrapText="1"/>
    </xf>
    <xf numFmtId="0" fontId="4" fillId="4" borderId="81" xfId="12" applyFont="1" applyFill="1" applyBorder="1" applyAlignment="1">
      <alignment horizontal="left" vertical="center" wrapText="1"/>
    </xf>
    <xf numFmtId="0" fontId="4" fillId="4" borderId="56" xfId="12" applyFont="1" applyFill="1" applyBorder="1" applyAlignment="1">
      <alignment vertical="center" wrapText="1"/>
    </xf>
    <xf numFmtId="0" fontId="4" fillId="4" borderId="43" xfId="12" quotePrefix="1" applyFont="1" applyFill="1" applyBorder="1" applyAlignment="1">
      <alignment horizontal="left" vertical="center" wrapText="1"/>
    </xf>
    <xf numFmtId="0" fontId="4" fillId="4" borderId="52" xfId="12" quotePrefix="1" applyFont="1" applyFill="1" applyBorder="1" applyAlignment="1">
      <alignment vertical="center" wrapText="1"/>
    </xf>
    <xf numFmtId="168" fontId="10" fillId="4" borderId="42" xfId="12" quotePrefix="1" applyNumberFormat="1" applyFont="1" applyFill="1" applyBorder="1" applyAlignment="1">
      <alignment horizontal="right"/>
    </xf>
    <xf numFmtId="0" fontId="4" fillId="4" borderId="43" xfId="12" quotePrefix="1" applyFont="1" applyFill="1" applyBorder="1" applyAlignment="1">
      <alignment horizontal="left"/>
    </xf>
    <xf numFmtId="168" fontId="10" fillId="4" borderId="47" xfId="12" quotePrefix="1" applyNumberFormat="1" applyFont="1" applyFill="1" applyBorder="1" applyAlignment="1">
      <alignment horizontal="right"/>
    </xf>
    <xf numFmtId="0" fontId="4" fillId="4" borderId="52" xfId="12" quotePrefix="1" applyFont="1" applyFill="1" applyBorder="1"/>
    <xf numFmtId="168" fontId="10" fillId="4" borderId="42" xfId="12" applyNumberFormat="1" applyFont="1" applyFill="1" applyBorder="1" applyAlignment="1">
      <alignment horizontal="right" vertical="center"/>
    </xf>
    <xf numFmtId="0" fontId="13" fillId="4" borderId="77" xfId="12" applyFont="1" applyFill="1" applyBorder="1" applyAlignment="1">
      <alignment horizontal="left" vertical="center" wrapText="1"/>
    </xf>
    <xf numFmtId="0" fontId="13" fillId="4" borderId="52" xfId="12" applyFont="1" applyFill="1" applyBorder="1" applyAlignment="1">
      <alignment horizontal="left" vertical="center" wrapText="1"/>
    </xf>
    <xf numFmtId="0" fontId="13" fillId="4" borderId="60" xfId="12" applyFont="1" applyFill="1" applyBorder="1" applyAlignment="1">
      <alignment horizontal="left" vertical="center" wrapText="1"/>
    </xf>
    <xf numFmtId="0" fontId="13" fillId="4" borderId="75" xfId="12" applyFont="1" applyFill="1" applyBorder="1" applyAlignment="1">
      <alignment horizontal="left" vertical="center" wrapText="1"/>
    </xf>
    <xf numFmtId="0" fontId="13" fillId="4" borderId="0" xfId="12" applyFont="1" applyFill="1" applyBorder="1" applyAlignment="1">
      <alignment horizontal="left" vertical="center" wrapText="1"/>
    </xf>
    <xf numFmtId="0" fontId="4" fillId="16" borderId="0" xfId="4" applyFont="1" applyFill="1" applyAlignment="1">
      <alignment vertical="center"/>
    </xf>
    <xf numFmtId="3" fontId="89" fillId="4" borderId="57" xfId="4" quotePrefix="1" applyNumberFormat="1" applyFont="1" applyFill="1" applyBorder="1" applyAlignment="1" applyProtection="1">
      <alignment horizontal="center" vertical="center"/>
    </xf>
    <xf numFmtId="3" fontId="89" fillId="4" borderId="82" xfId="4" quotePrefix="1" applyNumberFormat="1" applyFont="1" applyFill="1" applyBorder="1" applyAlignment="1" applyProtection="1">
      <alignment horizontal="center" vertical="center"/>
    </xf>
    <xf numFmtId="168" fontId="188" fillId="4" borderId="36" xfId="12" quotePrefix="1" applyNumberFormat="1" applyFont="1" applyFill="1" applyBorder="1" applyAlignment="1">
      <alignment horizontal="right" vertical="center"/>
    </xf>
    <xf numFmtId="0" fontId="13" fillId="0" borderId="0" xfId="4" applyNumberFormat="1" applyFont="1" applyBorder="1" applyAlignment="1">
      <alignment horizontal="right"/>
    </xf>
    <xf numFmtId="0" fontId="13" fillId="4" borderId="8" xfId="12" quotePrefix="1" applyFont="1" applyFill="1" applyBorder="1" applyAlignment="1">
      <alignment horizontal="right" vertical="center"/>
    </xf>
    <xf numFmtId="0" fontId="13" fillId="13" borderId="0" xfId="4" applyFont="1" applyFill="1" applyAlignment="1">
      <alignment vertical="center"/>
    </xf>
    <xf numFmtId="168" fontId="188" fillId="11" borderId="36" xfId="12" quotePrefix="1" applyNumberFormat="1" applyFont="1" applyFill="1" applyBorder="1" applyAlignment="1">
      <alignment horizontal="right" vertical="center"/>
    </xf>
    <xf numFmtId="3" fontId="189" fillId="13" borderId="69" xfId="4" applyNumberFormat="1" applyFont="1" applyFill="1" applyBorder="1" applyAlignment="1">
      <alignment vertical="center"/>
    </xf>
    <xf numFmtId="3" fontId="189" fillId="13" borderId="14" xfId="4" applyNumberFormat="1" applyFont="1" applyFill="1" applyBorder="1" applyAlignment="1" applyProtection="1">
      <alignment vertical="center"/>
    </xf>
    <xf numFmtId="3" fontId="189" fillId="13" borderId="14" xfId="4" applyNumberFormat="1" applyFont="1" applyFill="1" applyBorder="1" applyAlignment="1">
      <alignment vertical="center"/>
    </xf>
    <xf numFmtId="3" fontId="189" fillId="13" borderId="12" xfId="4" applyNumberFormat="1" applyFont="1" applyFill="1" applyBorder="1" applyAlignment="1" applyProtection="1">
      <alignment vertical="center"/>
    </xf>
    <xf numFmtId="3" fontId="13" fillId="4" borderId="83" xfId="4" applyNumberFormat="1" applyFont="1" applyFill="1" applyBorder="1" applyAlignment="1" applyProtection="1">
      <alignment horizontal="right" vertical="center"/>
      <protection locked="0"/>
    </xf>
    <xf numFmtId="3" fontId="13" fillId="4" borderId="42" xfId="4" applyNumberFormat="1" applyFont="1" applyFill="1" applyBorder="1" applyAlignment="1" applyProtection="1">
      <alignment horizontal="right" vertical="center"/>
      <protection locked="0"/>
    </xf>
    <xf numFmtId="3" fontId="13" fillId="4" borderId="84" xfId="4" applyNumberFormat="1" applyFont="1" applyFill="1" applyBorder="1" applyAlignment="1" applyProtection="1">
      <alignment horizontal="right" vertical="center"/>
      <protection locked="0"/>
    </xf>
    <xf numFmtId="3" fontId="13" fillId="4" borderId="85" xfId="4" applyNumberFormat="1" applyFont="1" applyFill="1" applyBorder="1" applyAlignment="1" applyProtection="1">
      <alignment horizontal="right" vertical="center"/>
      <protection locked="0"/>
    </xf>
    <xf numFmtId="3" fontId="13" fillId="4" borderId="44" xfId="4" applyNumberFormat="1" applyFont="1" applyFill="1" applyBorder="1" applyAlignment="1" applyProtection="1">
      <alignment horizontal="right" vertical="center"/>
      <protection locked="0"/>
    </xf>
    <xf numFmtId="3" fontId="13" fillId="4" borderId="81" xfId="4" applyNumberFormat="1" applyFont="1" applyFill="1" applyBorder="1" applyAlignment="1" applyProtection="1">
      <alignment horizontal="right" vertical="center"/>
      <protection locked="0"/>
    </xf>
    <xf numFmtId="3" fontId="13" fillId="4" borderId="86" xfId="4" applyNumberFormat="1" applyFont="1" applyFill="1" applyBorder="1" applyAlignment="1" applyProtection="1">
      <alignment horizontal="right" vertical="center"/>
      <protection locked="0"/>
    </xf>
    <xf numFmtId="3" fontId="13" fillId="4" borderId="76" xfId="4" applyNumberFormat="1" applyFont="1" applyFill="1" applyBorder="1" applyAlignment="1" applyProtection="1">
      <alignment horizontal="right" vertical="center"/>
      <protection locked="0"/>
    </xf>
    <xf numFmtId="3" fontId="13" fillId="4" borderId="87" xfId="4" applyNumberFormat="1" applyFont="1" applyFill="1" applyBorder="1" applyAlignment="1" applyProtection="1">
      <alignment horizontal="right" vertical="center"/>
      <protection locked="0"/>
    </xf>
    <xf numFmtId="3" fontId="13" fillId="4" borderId="88" xfId="4" applyNumberFormat="1" applyFont="1" applyFill="1" applyBorder="1" applyAlignment="1" applyProtection="1">
      <alignment horizontal="right" vertical="center"/>
      <protection locked="0"/>
    </xf>
    <xf numFmtId="3" fontId="13" fillId="4" borderId="74" xfId="4" applyNumberFormat="1" applyFont="1" applyFill="1" applyBorder="1" applyAlignment="1" applyProtection="1">
      <alignment horizontal="right" vertical="center"/>
      <protection locked="0"/>
    </xf>
    <xf numFmtId="3" fontId="13" fillId="4" borderId="89" xfId="4" applyNumberFormat="1" applyFont="1" applyFill="1" applyBorder="1" applyAlignment="1" applyProtection="1">
      <alignment horizontal="right" vertical="center"/>
      <protection locked="0"/>
    </xf>
    <xf numFmtId="3" fontId="13" fillId="4" borderId="90" xfId="4" applyNumberFormat="1" applyFont="1" applyFill="1" applyBorder="1" applyAlignment="1" applyProtection="1">
      <alignment horizontal="right" vertical="center"/>
      <protection locked="0"/>
    </xf>
    <xf numFmtId="3" fontId="13" fillId="4" borderId="47" xfId="4" applyNumberFormat="1" applyFont="1" applyFill="1" applyBorder="1" applyAlignment="1" applyProtection="1">
      <alignment horizontal="right" vertical="center"/>
      <protection locked="0"/>
    </xf>
    <xf numFmtId="3" fontId="13" fillId="4" borderId="91" xfId="4" applyNumberFormat="1" applyFont="1" applyFill="1" applyBorder="1" applyAlignment="1" applyProtection="1">
      <alignment horizontal="right" vertical="center"/>
      <protection locked="0"/>
    </xf>
    <xf numFmtId="3" fontId="13" fillId="4" borderId="92" xfId="4" applyNumberFormat="1" applyFont="1" applyFill="1" applyBorder="1" applyAlignment="1" applyProtection="1">
      <alignment horizontal="right" vertical="center"/>
      <protection locked="0"/>
    </xf>
    <xf numFmtId="3" fontId="13" fillId="4" borderId="18" xfId="4" applyNumberFormat="1" applyFont="1" applyFill="1" applyBorder="1" applyAlignment="1" applyProtection="1">
      <alignment horizontal="right" vertical="center"/>
      <protection locked="0"/>
    </xf>
    <xf numFmtId="3" fontId="13" fillId="4" borderId="17" xfId="4" applyNumberFormat="1" applyFont="1" applyFill="1" applyBorder="1" applyAlignment="1" applyProtection="1">
      <alignment horizontal="right" vertical="center"/>
      <protection locked="0"/>
    </xf>
    <xf numFmtId="3" fontId="13" fillId="4" borderId="65" xfId="4" applyNumberFormat="1" applyFont="1" applyFill="1" applyBorder="1" applyAlignment="1" applyProtection="1">
      <alignment horizontal="right" vertical="center"/>
      <protection locked="0"/>
    </xf>
    <xf numFmtId="3" fontId="13" fillId="4" borderId="66" xfId="4" applyNumberFormat="1" applyFont="1" applyFill="1" applyBorder="1" applyAlignment="1" applyProtection="1">
      <alignment horizontal="right" vertical="center"/>
      <protection locked="0"/>
    </xf>
    <xf numFmtId="3" fontId="13" fillId="4" borderId="67" xfId="4" applyNumberFormat="1" applyFont="1" applyFill="1" applyBorder="1" applyAlignment="1" applyProtection="1">
      <alignment horizontal="right" vertical="center"/>
      <protection locked="0"/>
    </xf>
    <xf numFmtId="3" fontId="189" fillId="15" borderId="93" xfId="4" applyNumberFormat="1" applyFont="1" applyFill="1" applyBorder="1" applyAlignment="1">
      <alignment vertical="center"/>
    </xf>
    <xf numFmtId="3" fontId="189" fillId="15" borderId="94" xfId="4" applyNumberFormat="1" applyFont="1" applyFill="1" applyBorder="1" applyAlignment="1">
      <alignment vertical="center"/>
    </xf>
    <xf numFmtId="3" fontId="189" fillId="15" borderId="95" xfId="4" applyNumberFormat="1" applyFont="1" applyFill="1" applyBorder="1" applyAlignment="1" applyProtection="1">
      <alignment vertical="center"/>
    </xf>
    <xf numFmtId="3" fontId="13" fillId="4" borderId="0" xfId="4" applyNumberFormat="1" applyFont="1" applyFill="1" applyBorder="1" applyAlignment="1">
      <alignment vertical="center"/>
    </xf>
    <xf numFmtId="3" fontId="13" fillId="4" borderId="0" xfId="4" applyNumberFormat="1" applyFont="1" applyFill="1" applyBorder="1" applyAlignment="1" applyProtection="1">
      <alignment vertical="center"/>
    </xf>
    <xf numFmtId="3" fontId="13" fillId="4" borderId="13" xfId="4" applyNumberFormat="1" applyFont="1" applyFill="1" applyBorder="1" applyAlignment="1" applyProtection="1">
      <alignment vertical="center"/>
    </xf>
    <xf numFmtId="3" fontId="13" fillId="4" borderId="50" xfId="4" applyNumberFormat="1" applyFont="1" applyFill="1" applyBorder="1" applyAlignment="1">
      <alignment vertical="center"/>
    </xf>
    <xf numFmtId="3" fontId="13" fillId="4" borderId="50" xfId="4" applyNumberFormat="1" applyFont="1" applyFill="1" applyBorder="1" applyAlignment="1" applyProtection="1">
      <alignment vertical="center"/>
    </xf>
    <xf numFmtId="3" fontId="13" fillId="4" borderId="72" xfId="4" applyNumberFormat="1" applyFont="1" applyFill="1" applyBorder="1" applyAlignment="1" applyProtection="1">
      <alignment vertical="center"/>
    </xf>
    <xf numFmtId="3" fontId="12" fillId="4" borderId="0" xfId="4" applyNumberFormat="1" applyFont="1" applyFill="1" applyBorder="1" applyAlignment="1" applyProtection="1">
      <alignment vertical="center"/>
    </xf>
    <xf numFmtId="3" fontId="12" fillId="4" borderId="50" xfId="4" applyNumberFormat="1" applyFont="1" applyFill="1" applyBorder="1" applyAlignment="1">
      <alignment vertical="center"/>
    </xf>
    <xf numFmtId="3" fontId="12" fillId="4" borderId="50" xfId="4" applyNumberFormat="1" applyFont="1" applyFill="1" applyBorder="1" applyAlignment="1" applyProtection="1">
      <alignment vertical="center"/>
    </xf>
    <xf numFmtId="3" fontId="190" fillId="11" borderId="69" xfId="4" applyNumberFormat="1" applyFont="1" applyFill="1" applyBorder="1" applyAlignment="1" applyProtection="1">
      <alignment horizontal="right" vertical="center"/>
    </xf>
    <xf numFmtId="3" fontId="190" fillId="11" borderId="14" xfId="4" applyNumberFormat="1" applyFont="1" applyFill="1" applyBorder="1" applyAlignment="1" applyProtection="1">
      <alignment horizontal="right" vertical="center"/>
    </xf>
    <xf numFmtId="3" fontId="190" fillId="11" borderId="12" xfId="4" applyNumberFormat="1" applyFont="1" applyFill="1" applyBorder="1" applyAlignment="1" applyProtection="1">
      <alignment horizontal="right" vertical="center"/>
    </xf>
    <xf numFmtId="3" fontId="13" fillId="4" borderId="83" xfId="4" applyNumberFormat="1" applyFont="1" applyFill="1" applyBorder="1" applyAlignment="1" applyProtection="1">
      <alignment horizontal="right" vertical="center"/>
    </xf>
    <xf numFmtId="3" fontId="13" fillId="4" borderId="42" xfId="4" applyNumberFormat="1" applyFont="1" applyFill="1" applyBorder="1" applyAlignment="1" applyProtection="1">
      <alignment horizontal="right" vertical="center"/>
    </xf>
    <xf numFmtId="3" fontId="13" fillId="4" borderId="84" xfId="4" applyNumberFormat="1" applyFont="1" applyFill="1" applyBorder="1" applyAlignment="1" applyProtection="1">
      <alignment horizontal="right" vertical="center"/>
    </xf>
    <xf numFmtId="3" fontId="13" fillId="4" borderId="90" xfId="4" applyNumberFormat="1" applyFont="1" applyFill="1" applyBorder="1" applyAlignment="1" applyProtection="1">
      <alignment horizontal="right" vertical="center"/>
    </xf>
    <xf numFmtId="3" fontId="13" fillId="4" borderId="47" xfId="4" applyNumberFormat="1" applyFont="1" applyFill="1" applyBorder="1" applyAlignment="1" applyProtection="1">
      <alignment horizontal="right" vertical="center"/>
    </xf>
    <xf numFmtId="3" fontId="13" fillId="4" borderId="91" xfId="4" applyNumberFormat="1" applyFont="1" applyFill="1" applyBorder="1" applyAlignment="1" applyProtection="1">
      <alignment horizontal="right" vertical="center"/>
    </xf>
    <xf numFmtId="3" fontId="13" fillId="4" borderId="85" xfId="4" applyNumberFormat="1" applyFont="1" applyFill="1" applyBorder="1" applyAlignment="1" applyProtection="1">
      <alignment horizontal="right" vertical="center"/>
    </xf>
    <xf numFmtId="3" fontId="13" fillId="4" borderId="44" xfId="4" applyNumberFormat="1" applyFont="1" applyFill="1" applyBorder="1" applyAlignment="1" applyProtection="1">
      <alignment horizontal="right" vertical="center"/>
    </xf>
    <xf numFmtId="3" fontId="13" fillId="4" borderId="81" xfId="4" applyNumberFormat="1" applyFont="1" applyFill="1" applyBorder="1" applyAlignment="1" applyProtection="1">
      <alignment horizontal="right" vertical="center"/>
    </xf>
    <xf numFmtId="3" fontId="13" fillId="4" borderId="96" xfId="4" applyNumberFormat="1" applyFont="1" applyFill="1" applyBorder="1" applyAlignment="1" applyProtection="1">
      <alignment horizontal="right" vertical="center"/>
    </xf>
    <xf numFmtId="3" fontId="13" fillId="4" borderId="48" xfId="4" applyNumberFormat="1" applyFont="1" applyFill="1" applyBorder="1" applyAlignment="1" applyProtection="1">
      <alignment horizontal="right" vertical="center"/>
    </xf>
    <xf numFmtId="3" fontId="13" fillId="4" borderId="97" xfId="4" applyNumberFormat="1" applyFont="1" applyFill="1" applyBorder="1" applyAlignment="1" applyProtection="1">
      <alignment horizontal="right" vertical="center"/>
    </xf>
    <xf numFmtId="3" fontId="13" fillId="4" borderId="88" xfId="4" applyNumberFormat="1" applyFont="1" applyFill="1" applyBorder="1" applyAlignment="1" applyProtection="1">
      <alignment horizontal="right" vertical="center"/>
    </xf>
    <xf numFmtId="3" fontId="13" fillId="4" borderId="74" xfId="4" applyNumberFormat="1" applyFont="1" applyFill="1" applyBorder="1" applyAlignment="1" applyProtection="1">
      <alignment horizontal="right" vertical="center"/>
    </xf>
    <xf numFmtId="3" fontId="13" fillId="4" borderId="89" xfId="4" applyNumberFormat="1" applyFont="1" applyFill="1" applyBorder="1" applyAlignment="1" applyProtection="1">
      <alignment horizontal="right" vertical="center"/>
    </xf>
    <xf numFmtId="3" fontId="13" fillId="4" borderId="86" xfId="4" applyNumberFormat="1" applyFont="1" applyFill="1" applyBorder="1" applyAlignment="1" applyProtection="1">
      <alignment horizontal="right" vertical="center"/>
    </xf>
    <xf numFmtId="3" fontId="13" fillId="4" borderId="76" xfId="4" applyNumberFormat="1" applyFont="1" applyFill="1" applyBorder="1" applyAlignment="1" applyProtection="1">
      <alignment horizontal="right" vertical="center"/>
    </xf>
    <xf numFmtId="3" fontId="13" fillId="4" borderId="87" xfId="4" applyNumberFormat="1" applyFont="1" applyFill="1" applyBorder="1" applyAlignment="1" applyProtection="1">
      <alignment horizontal="right" vertical="center"/>
    </xf>
    <xf numFmtId="3" fontId="13" fillId="4" borderId="98" xfId="4" applyNumberFormat="1" applyFont="1" applyFill="1" applyBorder="1" applyAlignment="1" applyProtection="1">
      <alignment horizontal="right" vertical="center"/>
    </xf>
    <xf numFmtId="3" fontId="13" fillId="4" borderId="58" xfId="4" applyNumberFormat="1" applyFont="1" applyFill="1" applyBorder="1" applyAlignment="1" applyProtection="1">
      <alignment horizontal="right" vertical="center"/>
    </xf>
    <xf numFmtId="3" fontId="13" fillId="4" borderId="99" xfId="4" applyNumberFormat="1" applyFont="1" applyFill="1" applyBorder="1" applyAlignment="1" applyProtection="1">
      <alignment horizontal="right" vertical="center"/>
    </xf>
    <xf numFmtId="3" fontId="13" fillId="4" borderId="80" xfId="4" applyNumberFormat="1" applyFont="1" applyFill="1" applyBorder="1" applyAlignment="1" applyProtection="1">
      <alignment horizontal="right" vertical="center"/>
    </xf>
    <xf numFmtId="3" fontId="13" fillId="4" borderId="57" xfId="4" applyNumberFormat="1" applyFont="1" applyFill="1" applyBorder="1" applyAlignment="1" applyProtection="1">
      <alignment horizontal="right" vertical="center"/>
    </xf>
    <xf numFmtId="3" fontId="13" fillId="4" borderId="82" xfId="4" applyNumberFormat="1" applyFont="1" applyFill="1" applyBorder="1" applyAlignment="1" applyProtection="1">
      <alignment horizontal="right" vertical="center"/>
    </xf>
    <xf numFmtId="3" fontId="13" fillId="4" borderId="100" xfId="4" applyNumberFormat="1" applyFont="1" applyFill="1" applyBorder="1" applyAlignment="1" applyProtection="1">
      <alignment horizontal="right" vertical="center"/>
    </xf>
    <xf numFmtId="3" fontId="13" fillId="4" borderId="101" xfId="4" applyNumberFormat="1" applyFont="1" applyFill="1" applyBorder="1" applyAlignment="1" applyProtection="1">
      <alignment horizontal="right" vertical="center"/>
    </xf>
    <xf numFmtId="3" fontId="13" fillId="4" borderId="102" xfId="4" applyNumberFormat="1" applyFont="1" applyFill="1" applyBorder="1" applyAlignment="1" applyProtection="1">
      <alignment horizontal="right" vertical="center"/>
    </xf>
    <xf numFmtId="3" fontId="191" fillId="11" borderId="65" xfId="4" applyNumberFormat="1" applyFont="1" applyFill="1" applyBorder="1" applyAlignment="1">
      <alignment horizontal="right" vertical="center"/>
    </xf>
    <xf numFmtId="3" fontId="191" fillId="11" borderId="66" xfId="4" applyNumberFormat="1" applyFont="1" applyFill="1" applyBorder="1" applyAlignment="1" applyProtection="1">
      <alignment horizontal="right" vertical="center"/>
    </xf>
    <xf numFmtId="3" fontId="191" fillId="11" borderId="66" xfId="4" applyNumberFormat="1" applyFont="1" applyFill="1" applyBorder="1" applyAlignment="1">
      <alignment horizontal="right" vertical="center"/>
    </xf>
    <xf numFmtId="3" fontId="191" fillId="11" borderId="67" xfId="4" applyNumberFormat="1" applyFont="1" applyFill="1" applyBorder="1" applyAlignment="1" applyProtection="1">
      <alignment horizontal="right" vertical="center"/>
    </xf>
    <xf numFmtId="3" fontId="13" fillId="4" borderId="96" xfId="4" applyNumberFormat="1" applyFont="1" applyFill="1" applyBorder="1" applyAlignment="1" applyProtection="1">
      <alignment horizontal="right" vertical="center"/>
      <protection locked="0"/>
    </xf>
    <xf numFmtId="3" fontId="13" fillId="4" borderId="48" xfId="4" applyNumberFormat="1" applyFont="1" applyFill="1" applyBorder="1" applyAlignment="1" applyProtection="1">
      <alignment horizontal="right" vertical="center"/>
      <protection locked="0"/>
    </xf>
    <xf numFmtId="3" fontId="13" fillId="4" borderId="97" xfId="4" applyNumberFormat="1" applyFont="1" applyFill="1" applyBorder="1" applyAlignment="1" applyProtection="1">
      <alignment horizontal="right" vertical="center"/>
      <protection locked="0"/>
    </xf>
    <xf numFmtId="3" fontId="191" fillId="11" borderId="69" xfId="4" applyNumberFormat="1" applyFont="1" applyFill="1" applyBorder="1" applyAlignment="1">
      <alignment horizontal="right" vertical="center"/>
    </xf>
    <xf numFmtId="3" fontId="191" fillId="11" borderId="14" xfId="4" applyNumberFormat="1" applyFont="1" applyFill="1" applyBorder="1" applyAlignment="1" applyProtection="1">
      <alignment horizontal="right" vertical="center"/>
    </xf>
    <xf numFmtId="3" fontId="191" fillId="11" borderId="14" xfId="4" applyNumberFormat="1" applyFont="1" applyFill="1" applyBorder="1" applyAlignment="1">
      <alignment horizontal="right" vertical="center"/>
    </xf>
    <xf numFmtId="3" fontId="191" fillId="11" borderId="12" xfId="4" applyNumberFormat="1" applyFont="1" applyFill="1" applyBorder="1" applyAlignment="1" applyProtection="1">
      <alignment horizontal="right" vertical="center"/>
    </xf>
    <xf numFmtId="3" fontId="13" fillId="14" borderId="103" xfId="4" applyNumberFormat="1" applyFont="1" applyFill="1" applyBorder="1" applyAlignment="1" applyProtection="1">
      <alignment horizontal="right" vertical="center"/>
    </xf>
    <xf numFmtId="3" fontId="13" fillId="14" borderId="104" xfId="4" applyNumberFormat="1" applyFont="1" applyFill="1" applyBorder="1" applyAlignment="1" applyProtection="1">
      <alignment horizontal="right" vertical="center"/>
    </xf>
    <xf numFmtId="3" fontId="13" fillId="14" borderId="105" xfId="4" applyNumberFormat="1" applyFont="1" applyFill="1" applyBorder="1" applyAlignment="1" applyProtection="1">
      <alignment horizontal="right" vertical="center"/>
    </xf>
    <xf numFmtId="3" fontId="7" fillId="4" borderId="40" xfId="4" applyNumberFormat="1" applyFont="1" applyFill="1" applyBorder="1" applyAlignment="1" applyProtection="1">
      <alignment horizontal="right" vertical="center"/>
      <protection locked="0"/>
    </xf>
    <xf numFmtId="3" fontId="7" fillId="4" borderId="40" xfId="4" applyNumberFormat="1" applyFont="1" applyFill="1" applyBorder="1" applyAlignment="1" applyProtection="1">
      <alignment horizontal="right" vertical="center"/>
    </xf>
    <xf numFmtId="3" fontId="7" fillId="4" borderId="32" xfId="4" applyNumberFormat="1" applyFont="1" applyFill="1" applyBorder="1" applyAlignment="1" applyProtection="1">
      <alignment horizontal="right" vertical="center"/>
      <protection locked="0"/>
    </xf>
    <xf numFmtId="3" fontId="7" fillId="4" borderId="32" xfId="4" applyNumberFormat="1" applyFont="1" applyFill="1" applyBorder="1" applyAlignment="1" applyProtection="1">
      <alignment horizontal="right" vertical="center"/>
    </xf>
    <xf numFmtId="3" fontId="7" fillId="4" borderId="33" xfId="4" applyNumberFormat="1" applyFont="1" applyFill="1" applyBorder="1" applyAlignment="1" applyProtection="1">
      <alignment horizontal="right" vertical="center"/>
      <protection locked="0"/>
    </xf>
    <xf numFmtId="3" fontId="7" fillId="4" borderId="33" xfId="4" applyNumberFormat="1" applyFont="1" applyFill="1" applyBorder="1" applyAlignment="1" applyProtection="1">
      <alignment horizontal="right" vertical="center"/>
    </xf>
    <xf numFmtId="3" fontId="7" fillId="4" borderId="37" xfId="4" applyNumberFormat="1" applyFont="1" applyFill="1" applyBorder="1" applyAlignment="1" applyProtection="1">
      <alignment horizontal="right" vertical="center"/>
      <protection locked="0"/>
    </xf>
    <xf numFmtId="3" fontId="7" fillId="4" borderId="37" xfId="4" applyNumberFormat="1" applyFont="1" applyFill="1" applyBorder="1" applyAlignment="1" applyProtection="1">
      <alignment horizontal="right" vertical="center"/>
    </xf>
    <xf numFmtId="3" fontId="7" fillId="4" borderId="60" xfId="4" applyNumberFormat="1" applyFont="1" applyFill="1" applyBorder="1" applyAlignment="1" applyProtection="1">
      <alignment horizontal="right" vertical="center"/>
    </xf>
    <xf numFmtId="3" fontId="7" fillId="4" borderId="106" xfId="4" applyNumberFormat="1" applyFont="1" applyFill="1" applyBorder="1" applyAlignment="1" applyProtection="1">
      <alignment horizontal="right" vertical="center"/>
    </xf>
    <xf numFmtId="3" fontId="7" fillId="4" borderId="56" xfId="4" applyNumberFormat="1" applyFont="1" applyFill="1" applyBorder="1" applyAlignment="1" applyProtection="1">
      <alignment horizontal="right" vertical="center"/>
    </xf>
    <xf numFmtId="3" fontId="7" fillId="4" borderId="31" xfId="4" applyNumberFormat="1" applyFont="1" applyFill="1" applyBorder="1" applyAlignment="1" applyProtection="1">
      <alignment horizontal="right" vertical="center"/>
    </xf>
    <xf numFmtId="3" fontId="7" fillId="4" borderId="107" xfId="4" applyNumberFormat="1" applyFont="1" applyFill="1" applyBorder="1" applyAlignment="1" applyProtection="1">
      <alignment horizontal="right" vertical="center"/>
    </xf>
    <xf numFmtId="3" fontId="7" fillId="4" borderId="108" xfId="4" applyNumberFormat="1" applyFont="1" applyFill="1" applyBorder="1" applyAlignment="1" applyProtection="1">
      <alignment horizontal="right" vertical="center"/>
    </xf>
    <xf numFmtId="3" fontId="7" fillId="4" borderId="109" xfId="4" applyNumberFormat="1" applyFont="1" applyFill="1" applyBorder="1" applyAlignment="1" applyProtection="1">
      <alignment horizontal="right" vertical="center"/>
    </xf>
    <xf numFmtId="3" fontId="7" fillId="4" borderId="110" xfId="4" applyNumberFormat="1" applyFont="1" applyFill="1" applyBorder="1" applyAlignment="1" applyProtection="1">
      <alignment horizontal="right" vertical="center"/>
    </xf>
    <xf numFmtId="3" fontId="7" fillId="4" borderId="111" xfId="4" applyNumberFormat="1" applyFont="1" applyFill="1" applyBorder="1" applyAlignment="1" applyProtection="1">
      <alignment horizontal="right" vertical="center"/>
    </xf>
    <xf numFmtId="3" fontId="7" fillId="4" borderId="112" xfId="4" applyNumberFormat="1" applyFont="1" applyFill="1" applyBorder="1" applyAlignment="1" applyProtection="1">
      <alignment horizontal="right" vertical="center"/>
    </xf>
    <xf numFmtId="3" fontId="7" fillId="4" borderId="113" xfId="4" applyNumberFormat="1" applyFont="1" applyFill="1" applyBorder="1" applyAlignment="1" applyProtection="1">
      <alignment horizontal="right" vertical="center"/>
    </xf>
    <xf numFmtId="3" fontId="7" fillId="4" borderId="9" xfId="4" applyNumberFormat="1" applyFont="1" applyFill="1" applyBorder="1" applyAlignment="1" applyProtection="1">
      <alignment horizontal="right" vertical="center"/>
    </xf>
    <xf numFmtId="3" fontId="7" fillId="4" borderId="13" xfId="4" applyNumberFormat="1" applyFont="1" applyFill="1" applyBorder="1" applyAlignment="1" applyProtection="1">
      <alignment horizontal="right" vertical="center"/>
    </xf>
    <xf numFmtId="3" fontId="7" fillId="4" borderId="114" xfId="4" applyNumberFormat="1" applyFont="1" applyFill="1" applyBorder="1" applyAlignment="1" applyProtection="1">
      <alignment horizontal="right" vertical="center"/>
    </xf>
    <xf numFmtId="3" fontId="7" fillId="4" borderId="115" xfId="4" applyNumberFormat="1" applyFont="1" applyFill="1" applyBorder="1" applyAlignment="1" applyProtection="1">
      <alignment horizontal="right" vertical="center"/>
    </xf>
    <xf numFmtId="3" fontId="7" fillId="4" borderId="0" xfId="4" applyNumberFormat="1" applyFont="1" applyFill="1" applyBorder="1" applyAlignment="1" applyProtection="1">
      <alignment horizontal="right" vertical="center"/>
    </xf>
    <xf numFmtId="3" fontId="12" fillId="4" borderId="40" xfId="4" applyNumberFormat="1" applyFont="1" applyFill="1" applyBorder="1" applyAlignment="1" applyProtection="1">
      <alignment horizontal="right" vertical="center"/>
      <protection locked="0"/>
    </xf>
    <xf numFmtId="3" fontId="12" fillId="4" borderId="40" xfId="4" applyNumberFormat="1" applyFont="1" applyFill="1" applyBorder="1" applyAlignment="1" applyProtection="1">
      <alignment horizontal="right" vertical="center"/>
    </xf>
    <xf numFmtId="3" fontId="12" fillId="4" borderId="32" xfId="4" applyNumberFormat="1" applyFont="1" applyFill="1" applyBorder="1" applyAlignment="1" applyProtection="1">
      <alignment horizontal="right" vertical="center"/>
      <protection locked="0"/>
    </xf>
    <xf numFmtId="3" fontId="12" fillId="4" borderId="32" xfId="4" applyNumberFormat="1" applyFont="1" applyFill="1" applyBorder="1" applyAlignment="1" applyProtection="1">
      <alignment horizontal="right" vertical="center"/>
    </xf>
    <xf numFmtId="3" fontId="12" fillId="4" borderId="110" xfId="4" applyNumberFormat="1" applyFont="1" applyFill="1" applyBorder="1" applyAlignment="1" applyProtection="1">
      <alignment horizontal="right" vertical="center"/>
      <protection locked="0"/>
    </xf>
    <xf numFmtId="3" fontId="12" fillId="4" borderId="110" xfId="4" applyNumberFormat="1" applyFont="1" applyFill="1" applyBorder="1" applyAlignment="1" applyProtection="1">
      <alignment horizontal="right" vertical="center"/>
    </xf>
    <xf numFmtId="3" fontId="12" fillId="4" borderId="108" xfId="4" applyNumberFormat="1" applyFont="1" applyFill="1" applyBorder="1" applyAlignment="1" applyProtection="1">
      <alignment horizontal="right" vertical="center"/>
      <protection locked="0"/>
    </xf>
    <xf numFmtId="3" fontId="12" fillId="4" borderId="108" xfId="4" applyNumberFormat="1" applyFont="1" applyFill="1" applyBorder="1" applyAlignment="1" applyProtection="1">
      <alignment horizontal="right" vertical="center"/>
    </xf>
    <xf numFmtId="3" fontId="12" fillId="4" borderId="37" xfId="4" applyNumberFormat="1" applyFont="1" applyFill="1" applyBorder="1" applyAlignment="1" applyProtection="1">
      <alignment horizontal="right" vertical="center"/>
      <protection locked="0"/>
    </xf>
    <xf numFmtId="3" fontId="12" fillId="4" borderId="37" xfId="4" applyNumberFormat="1" applyFont="1" applyFill="1" applyBorder="1" applyAlignment="1" applyProtection="1">
      <alignment horizontal="right" vertical="center"/>
    </xf>
    <xf numFmtId="3" fontId="12" fillId="4" borderId="26" xfId="4" applyNumberFormat="1" applyFont="1" applyFill="1" applyBorder="1" applyAlignment="1" applyProtection="1">
      <alignment horizontal="right" vertical="center"/>
      <protection locked="0"/>
    </xf>
    <xf numFmtId="3" fontId="12" fillId="4" borderId="26" xfId="4" applyNumberFormat="1" applyFont="1" applyFill="1" applyBorder="1" applyAlignment="1" applyProtection="1">
      <alignment horizontal="right" vertical="center"/>
    </xf>
    <xf numFmtId="3" fontId="12" fillId="4" borderId="110" xfId="4" applyNumberFormat="1" applyFont="1" applyFill="1" applyBorder="1" applyAlignment="1" applyProtection="1">
      <alignment vertical="center"/>
      <protection locked="0"/>
    </xf>
    <xf numFmtId="3" fontId="12" fillId="4" borderId="28" xfId="4" applyNumberFormat="1" applyFont="1" applyFill="1" applyBorder="1" applyAlignment="1" applyProtection="1">
      <alignment vertical="center"/>
      <protection locked="0"/>
    </xf>
    <xf numFmtId="3" fontId="12" fillId="4" borderId="32" xfId="4" applyNumberFormat="1" applyFont="1" applyFill="1" applyBorder="1" applyAlignment="1" applyProtection="1">
      <alignment vertical="center"/>
      <protection locked="0"/>
    </xf>
    <xf numFmtId="3" fontId="12" fillId="4" borderId="37" xfId="4" applyNumberFormat="1" applyFont="1" applyFill="1" applyBorder="1" applyAlignment="1" applyProtection="1">
      <alignment vertical="center"/>
      <protection locked="0"/>
    </xf>
    <xf numFmtId="3" fontId="12" fillId="4" borderId="40" xfId="4" applyNumberFormat="1" applyFont="1" applyFill="1" applyBorder="1" applyAlignment="1" applyProtection="1">
      <alignment vertical="center"/>
      <protection locked="0"/>
    </xf>
    <xf numFmtId="3" fontId="12" fillId="4" borderId="8" xfId="4" applyNumberFormat="1" applyFont="1" applyFill="1" applyBorder="1" applyAlignment="1">
      <alignment vertical="center"/>
    </xf>
    <xf numFmtId="3" fontId="12" fillId="4" borderId="33" xfId="4" applyNumberFormat="1" applyFont="1" applyFill="1" applyBorder="1" applyAlignment="1" applyProtection="1">
      <alignment horizontal="right" vertical="center"/>
      <protection locked="0"/>
    </xf>
    <xf numFmtId="3" fontId="12" fillId="4" borderId="33" xfId="4" applyNumberFormat="1" applyFont="1" applyFill="1" applyBorder="1" applyAlignment="1" applyProtection="1">
      <alignment horizontal="right" vertical="center"/>
    </xf>
    <xf numFmtId="3" fontId="192" fillId="11" borderId="72" xfId="4" applyNumberFormat="1" applyFont="1" applyFill="1" applyBorder="1" applyAlignment="1" applyProtection="1">
      <alignment vertical="center"/>
    </xf>
    <xf numFmtId="3" fontId="12" fillId="4" borderId="28" xfId="4" applyNumberFormat="1" applyFont="1" applyFill="1" applyBorder="1" applyAlignment="1" applyProtection="1">
      <alignment horizontal="right" vertical="center"/>
      <protection locked="0"/>
    </xf>
    <xf numFmtId="3" fontId="192" fillId="11" borderId="24" xfId="4" applyNumberFormat="1" applyFont="1" applyFill="1" applyBorder="1" applyAlignment="1" applyProtection="1">
      <alignment horizontal="right" vertical="center"/>
      <protection locked="0"/>
    </xf>
    <xf numFmtId="3" fontId="192" fillId="11" borderId="72" xfId="4" applyNumberFormat="1" applyFont="1" applyFill="1" applyBorder="1" applyAlignment="1" applyProtection="1">
      <alignment horizontal="right" vertical="center"/>
    </xf>
    <xf numFmtId="3" fontId="192" fillId="11" borderId="24" xfId="4" applyNumberFormat="1" applyFont="1" applyFill="1" applyBorder="1" applyAlignment="1" applyProtection="1">
      <alignment horizontal="right" vertical="center"/>
    </xf>
    <xf numFmtId="168" fontId="188" fillId="11" borderId="41" xfId="12" quotePrefix="1" applyNumberFormat="1" applyFont="1" applyFill="1" applyBorder="1" applyAlignment="1">
      <alignment horizontal="right" vertical="center"/>
    </xf>
    <xf numFmtId="3" fontId="192" fillId="11" borderId="73" xfId="4" applyNumberFormat="1" applyFont="1" applyFill="1" applyBorder="1" applyAlignment="1" applyProtection="1">
      <alignment vertical="center"/>
    </xf>
    <xf numFmtId="165" fontId="7" fillId="4" borderId="8" xfId="12" applyNumberFormat="1" applyFont="1" applyFill="1" applyBorder="1" applyAlignment="1">
      <alignment horizontal="right" vertical="center"/>
    </xf>
    <xf numFmtId="0" fontId="193" fillId="15" borderId="94" xfId="12" applyFont="1" applyFill="1" applyBorder="1" applyAlignment="1">
      <alignment horizontal="right" vertical="center"/>
    </xf>
    <xf numFmtId="0" fontId="186" fillId="15" borderId="95" xfId="12" applyFont="1" applyFill="1" applyBorder="1" applyAlignment="1">
      <alignment horizontal="center" vertical="center" wrapText="1"/>
    </xf>
    <xf numFmtId="168" fontId="10" fillId="4" borderId="116" xfId="12" quotePrefix="1" applyNumberFormat="1" applyFont="1" applyFill="1" applyBorder="1" applyAlignment="1">
      <alignment horizontal="right" vertical="center"/>
    </xf>
    <xf numFmtId="0" fontId="9" fillId="4" borderId="117" xfId="12" applyFont="1" applyFill="1" applyBorder="1" applyAlignment="1">
      <alignment vertical="center" wrapText="1"/>
    </xf>
    <xf numFmtId="3" fontId="12" fillId="4" borderId="38" xfId="4" applyNumberFormat="1" applyFont="1" applyFill="1" applyBorder="1" applyAlignment="1" applyProtection="1">
      <alignment horizontal="right" vertical="center"/>
      <protection locked="0"/>
    </xf>
    <xf numFmtId="3" fontId="12" fillId="4" borderId="38" xfId="4" applyNumberFormat="1" applyFont="1" applyFill="1" applyBorder="1" applyAlignment="1" applyProtection="1">
      <alignment horizontal="right" vertical="center"/>
    </xf>
    <xf numFmtId="0" fontId="9" fillId="4" borderId="55" xfId="12" applyFont="1" applyFill="1" applyBorder="1" applyAlignment="1">
      <alignment vertical="center" wrapText="1"/>
    </xf>
    <xf numFmtId="0" fontId="9" fillId="4" borderId="117" xfId="4" applyFont="1" applyFill="1" applyBorder="1" applyAlignment="1">
      <alignment vertical="center" wrapText="1"/>
    </xf>
    <xf numFmtId="3" fontId="12" fillId="4" borderId="38" xfId="4" applyNumberFormat="1" applyFont="1" applyFill="1" applyBorder="1" applyAlignment="1" applyProtection="1">
      <alignment vertical="center"/>
      <protection locked="0"/>
    </xf>
    <xf numFmtId="0" fontId="9" fillId="4" borderId="117" xfId="12" applyFont="1" applyFill="1" applyBorder="1" applyAlignment="1">
      <alignment horizontal="left" vertical="center" wrapText="1"/>
    </xf>
    <xf numFmtId="168" fontId="21" fillId="4" borderId="116" xfId="12" quotePrefix="1" applyNumberFormat="1" applyFont="1" applyFill="1" applyBorder="1" applyAlignment="1">
      <alignment horizontal="right"/>
    </xf>
    <xf numFmtId="0" fontId="22" fillId="4" borderId="117" xfId="12" applyFont="1" applyFill="1" applyBorder="1"/>
    <xf numFmtId="168" fontId="21" fillId="4" borderId="48" xfId="12" quotePrefix="1" applyNumberFormat="1" applyFont="1" applyFill="1" applyBorder="1" applyAlignment="1">
      <alignment horizontal="right"/>
    </xf>
    <xf numFmtId="0" fontId="22" fillId="4" borderId="55" xfId="12" applyFont="1" applyFill="1" applyBorder="1"/>
    <xf numFmtId="0" fontId="4" fillId="4" borderId="117" xfId="12" applyFont="1" applyFill="1" applyBorder="1" applyAlignment="1">
      <alignment horizontal="left" vertical="center" wrapText="1"/>
    </xf>
    <xf numFmtId="0" fontId="12" fillId="16" borderId="0" xfId="4" applyFont="1" applyFill="1" applyAlignment="1">
      <alignment vertical="center"/>
    </xf>
    <xf numFmtId="0" fontId="13" fillId="16" borderId="0" xfId="4" applyFont="1" applyFill="1" applyAlignment="1">
      <alignment vertical="center"/>
    </xf>
    <xf numFmtId="0" fontId="4" fillId="16" borderId="0" xfId="4" applyFont="1" applyFill="1" applyAlignment="1" applyProtection="1">
      <alignment vertical="center"/>
      <protection locked="0"/>
    </xf>
    <xf numFmtId="0" fontId="173" fillId="4" borderId="0" xfId="4" applyNumberFormat="1" applyFont="1" applyFill="1" applyBorder="1" applyAlignment="1" applyProtection="1">
      <alignment horizontal="right"/>
      <protection locked="0"/>
    </xf>
    <xf numFmtId="0" fontId="173" fillId="4" borderId="0" xfId="4" applyFont="1" applyFill="1" applyAlignment="1">
      <alignment vertical="center"/>
    </xf>
    <xf numFmtId="0" fontId="173" fillId="4" borderId="0" xfId="4" applyFont="1" applyFill="1" applyAlignment="1">
      <alignment vertical="center" wrapText="1"/>
    </xf>
    <xf numFmtId="0" fontId="9" fillId="4" borderId="55" xfId="4" applyFont="1" applyFill="1" applyBorder="1" applyAlignment="1">
      <alignment vertical="center" wrapText="1"/>
    </xf>
    <xf numFmtId="3" fontId="12" fillId="4" borderId="33" xfId="4" applyNumberFormat="1" applyFont="1" applyFill="1" applyBorder="1" applyAlignment="1" applyProtection="1">
      <alignment vertical="center"/>
      <protection locked="0"/>
    </xf>
    <xf numFmtId="3" fontId="12" fillId="4" borderId="112" xfId="4" applyNumberFormat="1" applyFont="1" applyFill="1" applyBorder="1" applyAlignment="1" applyProtection="1">
      <alignment vertical="center"/>
      <protection locked="0"/>
    </xf>
    <xf numFmtId="3" fontId="12" fillId="4" borderId="112" xfId="4" applyNumberFormat="1" applyFont="1" applyFill="1" applyBorder="1" applyAlignment="1" applyProtection="1">
      <alignment horizontal="right" vertical="center"/>
    </xf>
    <xf numFmtId="0" fontId="4" fillId="12" borderId="0" xfId="4" applyFont="1" applyFill="1" applyAlignment="1">
      <alignment vertical="center" wrapText="1"/>
    </xf>
    <xf numFmtId="3" fontId="194" fillId="11" borderId="12" xfId="4" applyNumberFormat="1" applyFont="1" applyFill="1" applyBorder="1" applyAlignment="1" applyProtection="1">
      <alignment vertical="center"/>
    </xf>
    <xf numFmtId="3" fontId="13" fillId="4" borderId="118" xfId="4" applyNumberFormat="1" applyFont="1" applyFill="1" applyBorder="1" applyAlignment="1" applyProtection="1">
      <alignment horizontal="right" vertical="center"/>
      <protection locked="0"/>
    </xf>
    <xf numFmtId="3" fontId="13" fillId="4" borderId="99" xfId="4" applyNumberFormat="1" applyFont="1" applyFill="1" applyBorder="1" applyAlignment="1" applyProtection="1">
      <alignment horizontal="right" vertical="center"/>
      <protection locked="0"/>
    </xf>
    <xf numFmtId="3" fontId="194" fillId="11" borderId="12" xfId="4" applyNumberFormat="1" applyFont="1" applyFill="1" applyBorder="1" applyAlignment="1" applyProtection="1">
      <alignment horizontal="right" vertical="center"/>
    </xf>
    <xf numFmtId="3" fontId="194" fillId="11" borderId="12" xfId="4" applyNumberFormat="1" applyFont="1" applyFill="1" applyBorder="1" applyAlignment="1" applyProtection="1">
      <alignment horizontal="right" vertical="center"/>
      <protection locked="0"/>
    </xf>
    <xf numFmtId="3" fontId="194" fillId="11" borderId="67" xfId="4" applyNumberFormat="1" applyFont="1" applyFill="1" applyBorder="1" applyAlignment="1" applyProtection="1">
      <alignment vertical="center"/>
    </xf>
    <xf numFmtId="168" fontId="10" fillId="4" borderId="101" xfId="12" quotePrefix="1" applyNumberFormat="1" applyFont="1" applyFill="1" applyBorder="1" applyAlignment="1">
      <alignment horizontal="right" vertical="center"/>
    </xf>
    <xf numFmtId="3" fontId="12" fillId="4" borderId="114" xfId="4" applyNumberFormat="1" applyFont="1" applyFill="1" applyBorder="1" applyAlignment="1" applyProtection="1">
      <alignment horizontal="right" vertical="center"/>
    </xf>
    <xf numFmtId="0" fontId="9" fillId="4" borderId="55" xfId="12" applyFont="1" applyFill="1" applyBorder="1" applyAlignment="1">
      <alignment horizontal="left" vertical="center" wrapText="1"/>
    </xf>
    <xf numFmtId="0" fontId="9" fillId="4" borderId="75" xfId="12" applyFont="1" applyFill="1" applyBorder="1" applyAlignment="1">
      <alignment horizontal="left" vertical="center" wrapText="1"/>
    </xf>
    <xf numFmtId="0" fontId="4" fillId="4" borderId="31" xfId="12" applyFont="1" applyFill="1" applyBorder="1" applyAlignment="1">
      <alignment horizontal="left" vertical="center" wrapText="1"/>
    </xf>
    <xf numFmtId="0" fontId="9" fillId="4" borderId="111" xfId="12" applyFont="1" applyFill="1" applyBorder="1" applyAlignment="1">
      <alignment horizontal="left" vertical="center" wrapText="1"/>
    </xf>
    <xf numFmtId="168" fontId="10" fillId="4" borderId="74" xfId="12" quotePrefix="1" applyNumberFormat="1" applyFont="1" applyFill="1" applyBorder="1" applyAlignment="1">
      <alignment horizontal="right"/>
    </xf>
    <xf numFmtId="0" fontId="4" fillId="4" borderId="75" xfId="12" applyFont="1" applyFill="1" applyBorder="1" applyAlignment="1">
      <alignment horizontal="left" wrapText="1"/>
    </xf>
    <xf numFmtId="3" fontId="12" fillId="4" borderId="108" xfId="4" applyNumberFormat="1" applyFont="1" applyFill="1" applyBorder="1" applyAlignment="1" applyProtection="1">
      <alignment vertical="center"/>
      <protection locked="0"/>
    </xf>
    <xf numFmtId="168" fontId="10" fillId="4" borderId="76" xfId="12" quotePrefix="1" applyNumberFormat="1" applyFont="1" applyFill="1" applyBorder="1" applyAlignment="1">
      <alignment horizontal="right"/>
    </xf>
    <xf numFmtId="0" fontId="4" fillId="4" borderId="77" xfId="12" applyFont="1" applyFill="1" applyBorder="1" applyAlignment="1">
      <alignment horizontal="left" wrapText="1"/>
    </xf>
    <xf numFmtId="0" fontId="14" fillId="4" borderId="75" xfId="12" applyFont="1" applyFill="1" applyBorder="1" applyAlignment="1">
      <alignment horizontal="left" vertical="center" wrapText="1"/>
    </xf>
    <xf numFmtId="0" fontId="14" fillId="4" borderId="77" xfId="12" applyFont="1" applyFill="1" applyBorder="1" applyAlignment="1">
      <alignment horizontal="left" vertical="center" wrapText="1"/>
    </xf>
    <xf numFmtId="3" fontId="12" fillId="4" borderId="9" xfId="4" applyNumberFormat="1" applyFont="1" applyFill="1" applyBorder="1" applyAlignment="1" applyProtection="1">
      <alignment vertical="center"/>
      <protection locked="0"/>
    </xf>
    <xf numFmtId="3" fontId="12" fillId="4" borderId="9" xfId="4" applyNumberFormat="1" applyFont="1" applyFill="1" applyBorder="1" applyAlignment="1" applyProtection="1">
      <alignment horizontal="right" vertical="center"/>
    </xf>
    <xf numFmtId="3" fontId="13" fillId="4" borderId="82" xfId="4" applyNumberFormat="1" applyFont="1" applyFill="1" applyBorder="1" applyAlignment="1" applyProtection="1">
      <alignment horizontal="right" vertical="center"/>
      <protection locked="0"/>
    </xf>
    <xf numFmtId="0" fontId="15" fillId="4" borderId="75" xfId="12" applyFont="1" applyFill="1" applyBorder="1" applyAlignment="1">
      <alignment horizontal="left" vertical="center" wrapText="1"/>
    </xf>
    <xf numFmtId="0" fontId="15" fillId="4" borderId="77" xfId="12" applyFont="1" applyFill="1" applyBorder="1" applyAlignment="1">
      <alignment horizontal="left" vertical="center" wrapText="1"/>
    </xf>
    <xf numFmtId="3" fontId="12" fillId="4" borderId="9" xfId="4" applyNumberFormat="1" applyFont="1" applyFill="1" applyBorder="1" applyAlignment="1" applyProtection="1">
      <alignment horizontal="right" vertical="center"/>
      <protection locked="0"/>
    </xf>
    <xf numFmtId="0" fontId="15" fillId="4" borderId="43" xfId="12" applyFont="1" applyFill="1" applyBorder="1" applyAlignment="1">
      <alignment horizontal="left" wrapText="1"/>
    </xf>
    <xf numFmtId="0" fontId="15" fillId="4" borderId="77" xfId="12" applyFont="1" applyFill="1" applyBorder="1" applyAlignment="1">
      <alignment horizontal="left" wrapText="1"/>
    </xf>
    <xf numFmtId="0" fontId="15" fillId="4" borderId="75" xfId="12" applyFont="1" applyFill="1" applyBorder="1" applyAlignment="1">
      <alignment horizontal="left" wrapText="1"/>
    </xf>
    <xf numFmtId="0" fontId="15" fillId="4" borderId="52" xfId="12" applyFont="1" applyFill="1" applyBorder="1" applyAlignment="1">
      <alignment horizontal="left" wrapText="1"/>
    </xf>
    <xf numFmtId="0" fontId="4" fillId="4" borderId="119" xfId="12" applyFont="1" applyFill="1" applyBorder="1" applyAlignment="1">
      <alignment horizontal="left" vertical="center" wrapText="1"/>
    </xf>
    <xf numFmtId="3" fontId="12" fillId="4" borderId="114" xfId="4" applyNumberFormat="1" applyFont="1" applyFill="1" applyBorder="1" applyAlignment="1" applyProtection="1">
      <alignment vertical="center"/>
      <protection locked="0"/>
    </xf>
    <xf numFmtId="3" fontId="194" fillId="11" borderId="69" xfId="4" applyNumberFormat="1" applyFont="1" applyFill="1" applyBorder="1" applyAlignment="1">
      <alignment vertical="center"/>
    </xf>
    <xf numFmtId="3" fontId="194" fillId="11" borderId="14" xfId="4" applyNumberFormat="1" applyFont="1" applyFill="1" applyBorder="1" applyAlignment="1" applyProtection="1">
      <alignment vertical="center"/>
    </xf>
    <xf numFmtId="3" fontId="194" fillId="11" borderId="14" xfId="4" applyNumberFormat="1" applyFont="1" applyFill="1" applyBorder="1" applyAlignment="1">
      <alignment vertical="center"/>
    </xf>
    <xf numFmtId="3" fontId="194" fillId="11" borderId="69" xfId="4" applyNumberFormat="1" applyFont="1" applyFill="1" applyBorder="1" applyAlignment="1" applyProtection="1">
      <alignment vertical="center"/>
    </xf>
    <xf numFmtId="3" fontId="13" fillId="4" borderId="120" xfId="4" applyNumberFormat="1" applyFont="1" applyFill="1" applyBorder="1" applyAlignment="1" applyProtection="1">
      <alignment horizontal="right" vertical="center"/>
      <protection locked="0"/>
    </xf>
    <xf numFmtId="3" fontId="13" fillId="4" borderId="116" xfId="4" applyNumberFormat="1" applyFont="1" applyFill="1" applyBorder="1" applyAlignment="1" applyProtection="1">
      <alignment horizontal="right" vertical="center"/>
      <protection locked="0"/>
    </xf>
    <xf numFmtId="3" fontId="13" fillId="4" borderId="98" xfId="4" applyNumberFormat="1" applyFont="1" applyFill="1" applyBorder="1" applyAlignment="1" applyProtection="1">
      <alignment horizontal="right" vertical="center"/>
      <protection locked="0"/>
    </xf>
    <xf numFmtId="3" fontId="13" fillId="4" borderId="58" xfId="4" applyNumberFormat="1" applyFont="1" applyFill="1" applyBorder="1" applyAlignment="1" applyProtection="1">
      <alignment horizontal="right" vertical="center"/>
      <protection locked="0"/>
    </xf>
    <xf numFmtId="3" fontId="194" fillId="11" borderId="69" xfId="4" applyNumberFormat="1" applyFont="1" applyFill="1" applyBorder="1" applyAlignment="1" applyProtection="1">
      <alignment horizontal="right" vertical="center"/>
    </xf>
    <xf numFmtId="3" fontId="194" fillId="11" borderId="14" xfId="4" applyNumberFormat="1" applyFont="1" applyFill="1" applyBorder="1" applyAlignment="1" applyProtection="1">
      <alignment horizontal="right" vertical="center"/>
    </xf>
    <xf numFmtId="3" fontId="194" fillId="11" borderId="69" xfId="4" applyNumberFormat="1" applyFont="1" applyFill="1" applyBorder="1" applyAlignment="1" applyProtection="1">
      <alignment horizontal="right" vertical="center"/>
      <protection locked="0"/>
    </xf>
    <xf numFmtId="3" fontId="194" fillId="11" borderId="14" xfId="4" applyNumberFormat="1" applyFont="1" applyFill="1" applyBorder="1" applyAlignment="1" applyProtection="1">
      <alignment horizontal="right" vertical="center"/>
      <protection locked="0"/>
    </xf>
    <xf numFmtId="3" fontId="194" fillId="11" borderId="65" xfId="4" applyNumberFormat="1" applyFont="1" applyFill="1" applyBorder="1" applyAlignment="1" applyProtection="1">
      <alignment vertical="center"/>
    </xf>
    <xf numFmtId="3" fontId="194" fillId="11" borderId="66" xfId="4" applyNumberFormat="1" applyFont="1" applyFill="1" applyBorder="1" applyAlignment="1" applyProtection="1">
      <alignment vertical="center"/>
    </xf>
    <xf numFmtId="3" fontId="13" fillId="4" borderId="80" xfId="4" applyNumberFormat="1" applyFont="1" applyFill="1" applyBorder="1" applyAlignment="1" applyProtection="1">
      <alignment horizontal="right" vertical="center"/>
      <protection locked="0"/>
    </xf>
    <xf numFmtId="3" fontId="13" fillId="4" borderId="57" xfId="4" applyNumberFormat="1" applyFont="1" applyFill="1" applyBorder="1" applyAlignment="1" applyProtection="1">
      <alignment horizontal="right" vertical="center"/>
      <protection locked="0"/>
    </xf>
    <xf numFmtId="3" fontId="13" fillId="4" borderId="100" xfId="4" applyNumberFormat="1" applyFont="1" applyFill="1" applyBorder="1" applyAlignment="1" applyProtection="1">
      <alignment horizontal="right" vertical="center"/>
      <protection locked="0"/>
    </xf>
    <xf numFmtId="3" fontId="12" fillId="4" borderId="112" xfId="4" applyNumberFormat="1" applyFont="1" applyFill="1" applyBorder="1" applyAlignment="1" applyProtection="1">
      <alignment horizontal="right" vertical="center"/>
      <protection locked="0"/>
    </xf>
    <xf numFmtId="0" fontId="44" fillId="14" borderId="23" xfId="4" applyFont="1" applyFill="1" applyBorder="1" applyAlignment="1" applyProtection="1">
      <alignment horizontal="center" vertical="center" wrapText="1"/>
    </xf>
    <xf numFmtId="174" fontId="195" fillId="13" borderId="102" xfId="4" applyNumberFormat="1" applyFont="1" applyFill="1" applyBorder="1" applyAlignment="1" applyProtection="1">
      <alignment horizontal="center" vertical="center"/>
    </xf>
    <xf numFmtId="174" fontId="195" fillId="13" borderId="101" xfId="4" applyNumberFormat="1" applyFont="1" applyFill="1" applyBorder="1" applyAlignment="1" applyProtection="1">
      <alignment horizontal="center" vertical="center"/>
    </xf>
    <xf numFmtId="174" fontId="195" fillId="13" borderId="84" xfId="4" applyNumberFormat="1" applyFont="1" applyFill="1" applyBorder="1" applyAlignment="1" applyProtection="1">
      <alignment horizontal="center" vertical="center"/>
    </xf>
    <xf numFmtId="174" fontId="195" fillId="13" borderId="81" xfId="4" applyNumberFormat="1" applyFont="1" applyFill="1" applyBorder="1" applyAlignment="1" applyProtection="1">
      <alignment horizontal="center" vertical="center"/>
    </xf>
    <xf numFmtId="174" fontId="195" fillId="13" borderId="87" xfId="4" applyNumberFormat="1" applyFont="1" applyFill="1" applyBorder="1" applyAlignment="1" applyProtection="1">
      <alignment horizontal="center" vertical="center"/>
    </xf>
    <xf numFmtId="174" fontId="195" fillId="13" borderId="76" xfId="4" applyNumberFormat="1" applyFont="1" applyFill="1" applyBorder="1" applyAlignment="1" applyProtection="1">
      <alignment horizontal="center" vertical="center"/>
    </xf>
    <xf numFmtId="174" fontId="196" fillId="13" borderId="40" xfId="4" applyNumberFormat="1" applyFont="1" applyFill="1" applyBorder="1" applyAlignment="1" applyProtection="1">
      <alignment horizontal="center" vertical="center"/>
    </xf>
    <xf numFmtId="174" fontId="196" fillId="13" borderId="32" xfId="4" applyNumberFormat="1" applyFont="1" applyFill="1" applyBorder="1" applyAlignment="1" applyProtection="1">
      <alignment horizontal="center" vertical="center"/>
    </xf>
    <xf numFmtId="174" fontId="196" fillId="13" borderId="33" xfId="4" applyNumberFormat="1" applyFont="1" applyFill="1" applyBorder="1" applyAlignment="1" applyProtection="1">
      <alignment horizontal="center" vertical="center"/>
    </xf>
    <xf numFmtId="1" fontId="4" fillId="11" borderId="121" xfId="4" applyNumberFormat="1" applyFont="1" applyFill="1" applyBorder="1" applyAlignment="1">
      <alignment horizontal="left" vertical="center" wrapText="1"/>
    </xf>
    <xf numFmtId="1" fontId="197" fillId="4" borderId="122" xfId="4" applyNumberFormat="1" applyFont="1" applyFill="1" applyBorder="1" applyAlignment="1">
      <alignment horizontal="left" vertical="center" wrapText="1"/>
    </xf>
    <xf numFmtId="3" fontId="190" fillId="14" borderId="93" xfId="4" applyNumberFormat="1" applyFont="1" applyFill="1" applyBorder="1" applyAlignment="1" applyProtection="1">
      <alignment horizontal="right" vertical="center"/>
    </xf>
    <xf numFmtId="3" fontId="190" fillId="14" borderId="94" xfId="4" applyNumberFormat="1" applyFont="1" applyFill="1" applyBorder="1" applyAlignment="1" applyProtection="1">
      <alignment horizontal="right" vertical="center"/>
    </xf>
    <xf numFmtId="3" fontId="190" fillId="14" borderId="95" xfId="4" applyNumberFormat="1" applyFont="1" applyFill="1" applyBorder="1" applyAlignment="1" applyProtection="1">
      <alignment horizontal="right" vertical="center"/>
    </xf>
    <xf numFmtId="3" fontId="4" fillId="4" borderId="50" xfId="4" applyNumberFormat="1" applyFont="1" applyFill="1" applyBorder="1" applyAlignment="1" applyProtection="1">
      <alignment horizontal="right" vertical="center"/>
    </xf>
    <xf numFmtId="3" fontId="4" fillId="4" borderId="72" xfId="4" applyNumberFormat="1" applyFont="1" applyFill="1" applyBorder="1" applyAlignment="1" applyProtection="1">
      <alignment horizontal="right" vertical="center"/>
    </xf>
    <xf numFmtId="3" fontId="181" fillId="11" borderId="69" xfId="4" applyNumberFormat="1" applyFont="1" applyFill="1" applyBorder="1" applyAlignment="1" applyProtection="1">
      <alignment horizontal="right" vertical="center"/>
    </xf>
    <xf numFmtId="3" fontId="181" fillId="11" borderId="14" xfId="4" applyNumberFormat="1" applyFont="1" applyFill="1" applyBorder="1" applyAlignment="1" applyProtection="1">
      <alignment horizontal="right" vertical="center"/>
    </xf>
    <xf numFmtId="3" fontId="181" fillId="11" borderId="12" xfId="4" applyNumberFormat="1" applyFont="1" applyFill="1" applyBorder="1" applyAlignment="1" applyProtection="1">
      <alignment horizontal="right" vertical="center"/>
    </xf>
    <xf numFmtId="174" fontId="195" fillId="13" borderId="69" xfId="4" applyNumberFormat="1" applyFont="1" applyFill="1" applyBorder="1" applyAlignment="1" applyProtection="1">
      <alignment horizontal="center" vertical="center"/>
    </xf>
    <xf numFmtId="174" fontId="195" fillId="13" borderId="14" xfId="4" applyNumberFormat="1" applyFont="1" applyFill="1" applyBorder="1" applyAlignment="1" applyProtection="1">
      <alignment horizontal="center" vertical="center"/>
    </xf>
    <xf numFmtId="174" fontId="195" fillId="13" borderId="12" xfId="4" applyNumberFormat="1" applyFont="1" applyFill="1" applyBorder="1" applyAlignment="1" applyProtection="1">
      <alignment horizontal="center" vertical="center"/>
    </xf>
    <xf numFmtId="3" fontId="89" fillId="4" borderId="65" xfId="4" quotePrefix="1" applyNumberFormat="1" applyFont="1" applyFill="1" applyBorder="1" applyAlignment="1" applyProtection="1">
      <alignment horizontal="center" vertical="center"/>
    </xf>
    <xf numFmtId="3" fontId="89" fillId="4" borderId="66" xfId="4" quotePrefix="1" applyNumberFormat="1" applyFont="1" applyFill="1" applyBorder="1" applyAlignment="1" applyProtection="1">
      <alignment horizontal="center" vertical="center"/>
    </xf>
    <xf numFmtId="3" fontId="89" fillId="4" borderId="67" xfId="4" quotePrefix="1" applyNumberFormat="1" applyFont="1" applyFill="1" applyBorder="1" applyAlignment="1" applyProtection="1">
      <alignment horizontal="center" vertical="center"/>
    </xf>
    <xf numFmtId="3" fontId="4" fillId="4" borderId="9" xfId="4" applyNumberFormat="1" applyFont="1" applyFill="1" applyBorder="1" applyAlignment="1" applyProtection="1">
      <alignment horizontal="right" vertical="center"/>
    </xf>
    <xf numFmtId="3" fontId="7" fillId="11" borderId="72" xfId="4" applyNumberFormat="1" applyFont="1" applyFill="1" applyBorder="1" applyAlignment="1" applyProtection="1">
      <alignment horizontal="right" vertical="center"/>
    </xf>
    <xf numFmtId="0" fontId="4" fillId="4" borderId="0" xfId="4" applyFont="1" applyFill="1" applyAlignment="1" applyProtection="1">
      <alignment vertical="center"/>
    </xf>
    <xf numFmtId="3" fontId="4" fillId="4" borderId="0" xfId="4" applyNumberFormat="1" applyFont="1" applyFill="1" applyAlignment="1" applyProtection="1">
      <alignment horizontal="right" vertical="center"/>
    </xf>
    <xf numFmtId="3" fontId="4" fillId="4" borderId="0" xfId="4" applyNumberFormat="1" applyFont="1" applyFill="1" applyBorder="1" applyAlignment="1" applyProtection="1">
      <alignment horizontal="right"/>
    </xf>
    <xf numFmtId="0" fontId="29" fillId="4" borderId="0" xfId="4" applyFont="1" applyFill="1"/>
    <xf numFmtId="3" fontId="4" fillId="4" borderId="18" xfId="4" applyNumberFormat="1" applyFont="1" applyFill="1" applyBorder="1" applyAlignment="1" applyProtection="1">
      <alignment horizontal="right" vertical="center"/>
    </xf>
    <xf numFmtId="3" fontId="4" fillId="4" borderId="17" xfId="4" applyNumberFormat="1" applyFont="1" applyFill="1" applyBorder="1" applyAlignment="1" applyProtection="1">
      <alignment horizontal="right" vertical="center"/>
    </xf>
    <xf numFmtId="3" fontId="4" fillId="4" borderId="57" xfId="4" applyNumberFormat="1" applyFont="1" applyFill="1" applyBorder="1" applyAlignment="1" applyProtection="1">
      <alignment horizontal="right" vertical="center"/>
    </xf>
    <xf numFmtId="3" fontId="4" fillId="4" borderId="82" xfId="4" applyNumberFormat="1" applyFont="1" applyFill="1" applyBorder="1" applyAlignment="1" applyProtection="1">
      <alignment horizontal="right" vertical="center"/>
    </xf>
    <xf numFmtId="3" fontId="4" fillId="4" borderId="66" xfId="4" applyNumberFormat="1" applyFont="1" applyFill="1" applyBorder="1" applyAlignment="1" applyProtection="1">
      <alignment horizontal="right" vertical="center"/>
    </xf>
    <xf numFmtId="3" fontId="4" fillId="4" borderId="67" xfId="4" applyNumberFormat="1" applyFont="1" applyFill="1" applyBorder="1" applyAlignment="1" applyProtection="1">
      <alignment horizontal="right" vertical="center"/>
    </xf>
    <xf numFmtId="3" fontId="4" fillId="4" borderId="42" xfId="4" applyNumberFormat="1" applyFont="1" applyFill="1" applyBorder="1" applyAlignment="1" applyProtection="1">
      <alignment horizontal="right" vertical="center"/>
    </xf>
    <xf numFmtId="3" fontId="4" fillId="4" borderId="84" xfId="4" applyNumberFormat="1" applyFont="1" applyFill="1" applyBorder="1" applyAlignment="1" applyProtection="1">
      <alignment horizontal="right" vertical="center"/>
    </xf>
    <xf numFmtId="3" fontId="4" fillId="4" borderId="48" xfId="4" applyNumberFormat="1" applyFont="1" applyFill="1" applyBorder="1" applyAlignment="1" applyProtection="1">
      <alignment horizontal="right" vertical="center"/>
    </xf>
    <xf numFmtId="3" fontId="4" fillId="4" borderId="97" xfId="4" applyNumberFormat="1" applyFont="1" applyFill="1" applyBorder="1" applyAlignment="1" applyProtection="1">
      <alignment horizontal="right" vertical="center"/>
    </xf>
    <xf numFmtId="3" fontId="12" fillId="4" borderId="14" xfId="4" applyNumberFormat="1" applyFont="1" applyFill="1" applyBorder="1" applyAlignment="1" applyProtection="1">
      <alignment horizontal="right" vertical="center"/>
    </xf>
    <xf numFmtId="3" fontId="12" fillId="4" borderId="12" xfId="4" applyNumberFormat="1" applyFont="1" applyFill="1" applyBorder="1" applyAlignment="1" applyProtection="1">
      <alignment horizontal="right" vertical="center"/>
    </xf>
    <xf numFmtId="3" fontId="4" fillId="4" borderId="47" xfId="4" applyNumberFormat="1" applyFont="1" applyFill="1" applyBorder="1" applyAlignment="1" applyProtection="1">
      <alignment horizontal="right" vertical="center"/>
    </xf>
    <xf numFmtId="3" fontId="4" fillId="4" borderId="91" xfId="4" applyNumberFormat="1" applyFont="1" applyFill="1" applyBorder="1" applyAlignment="1" applyProtection="1">
      <alignment horizontal="right" vertical="center"/>
    </xf>
    <xf numFmtId="3" fontId="12" fillId="4" borderId="14" xfId="0" applyNumberFormat="1" applyFont="1" applyFill="1" applyBorder="1" applyAlignment="1" applyProtection="1">
      <alignment horizontal="right" vertical="center"/>
    </xf>
    <xf numFmtId="3" fontId="12" fillId="4" borderId="12" xfId="0" applyNumberFormat="1" applyFont="1" applyFill="1" applyBorder="1" applyAlignment="1" applyProtection="1">
      <alignment horizontal="right" vertical="center"/>
    </xf>
    <xf numFmtId="3" fontId="4" fillId="4" borderId="116" xfId="0" applyNumberFormat="1" applyFont="1" applyFill="1" applyBorder="1" applyAlignment="1" applyProtection="1">
      <alignment horizontal="right" vertical="center"/>
    </xf>
    <xf numFmtId="3" fontId="4" fillId="4" borderId="118" xfId="0" applyNumberFormat="1" applyFont="1" applyFill="1" applyBorder="1" applyAlignment="1" applyProtection="1">
      <alignment horizontal="right" vertical="center"/>
    </xf>
    <xf numFmtId="3" fontId="4" fillId="4" borderId="48" xfId="0" applyNumberFormat="1" applyFont="1" applyFill="1" applyBorder="1" applyAlignment="1" applyProtection="1">
      <alignment horizontal="right" vertical="center"/>
    </xf>
    <xf numFmtId="3" fontId="4" fillId="4" borderId="97" xfId="0" applyNumberFormat="1" applyFont="1" applyFill="1" applyBorder="1" applyAlignment="1" applyProtection="1">
      <alignment horizontal="right" vertical="center"/>
    </xf>
    <xf numFmtId="3" fontId="4" fillId="4" borderId="116" xfId="4" applyNumberFormat="1" applyFont="1" applyFill="1" applyBorder="1" applyAlignment="1" applyProtection="1">
      <alignment horizontal="right" vertical="center"/>
    </xf>
    <xf numFmtId="3" fontId="4" fillId="4" borderId="118" xfId="4" applyNumberFormat="1" applyFont="1" applyFill="1" applyBorder="1" applyAlignment="1" applyProtection="1">
      <alignment horizontal="right" vertical="center"/>
    </xf>
    <xf numFmtId="3" fontId="12" fillId="4" borderId="94" xfId="4" applyNumberFormat="1" applyFont="1" applyFill="1" applyBorder="1" applyAlignment="1" applyProtection="1">
      <alignment horizontal="right" vertical="center"/>
    </xf>
    <xf numFmtId="3" fontId="12" fillId="4" borderId="95" xfId="4" applyNumberFormat="1" applyFont="1" applyFill="1" applyBorder="1" applyAlignment="1" applyProtection="1">
      <alignment horizontal="right" vertical="center"/>
    </xf>
    <xf numFmtId="0" fontId="42" fillId="11" borderId="78" xfId="0" quotePrefix="1" applyFont="1" applyFill="1" applyBorder="1" applyAlignment="1" applyProtection="1">
      <alignment horizontal="left"/>
    </xf>
    <xf numFmtId="0" fontId="44" fillId="11" borderId="78" xfId="0" applyFont="1" applyFill="1" applyBorder="1" applyAlignment="1" applyProtection="1">
      <alignment horizontal="left"/>
    </xf>
    <xf numFmtId="0" fontId="44" fillId="11" borderId="78" xfId="0" quotePrefix="1" applyFont="1" applyFill="1" applyBorder="1" applyAlignment="1" applyProtection="1">
      <alignment horizontal="left"/>
    </xf>
    <xf numFmtId="3" fontId="44" fillId="11" borderId="78" xfId="0" applyNumberFormat="1" applyFont="1" applyFill="1" applyBorder="1" applyAlignment="1" applyProtection="1"/>
    <xf numFmtId="0" fontId="33" fillId="4" borderId="9" xfId="0" applyFont="1" applyFill="1" applyBorder="1" applyAlignment="1" applyProtection="1">
      <alignment horizontal="left"/>
    </xf>
    <xf numFmtId="0" fontId="33" fillId="4" borderId="24" xfId="0" applyFont="1" applyFill="1" applyBorder="1" applyAlignment="1" applyProtection="1">
      <alignment horizontal="left"/>
    </xf>
    <xf numFmtId="0" fontId="33" fillId="4" borderId="123" xfId="0" applyFont="1" applyFill="1" applyBorder="1" applyAlignment="1" applyProtection="1">
      <alignment horizontal="left"/>
    </xf>
    <xf numFmtId="0" fontId="33" fillId="4" borderId="28" xfId="0" applyFont="1" applyFill="1" applyBorder="1" applyAlignment="1" applyProtection="1">
      <alignment horizontal="left"/>
    </xf>
    <xf numFmtId="0" fontId="33" fillId="4" borderId="7" xfId="0" applyFont="1" applyFill="1" applyBorder="1" applyAlignment="1" applyProtection="1">
      <alignment horizontal="left"/>
    </xf>
    <xf numFmtId="0" fontId="33" fillId="4" borderId="0" xfId="0" applyFont="1" applyFill="1" applyBorder="1" applyProtection="1"/>
    <xf numFmtId="0" fontId="44" fillId="4" borderId="9" xfId="0" quotePrefix="1" applyFont="1" applyFill="1" applyBorder="1" applyAlignment="1" applyProtection="1">
      <alignment horizontal="center"/>
    </xf>
    <xf numFmtId="0" fontId="44" fillId="4" borderId="8" xfId="0" quotePrefix="1" applyFont="1" applyFill="1" applyBorder="1" applyAlignment="1" applyProtection="1">
      <alignment horizontal="center"/>
    </xf>
    <xf numFmtId="0" fontId="44" fillId="4" borderId="28" xfId="0" quotePrefix="1" applyFont="1" applyFill="1" applyBorder="1" applyAlignment="1" applyProtection="1">
      <alignment horizontal="center"/>
    </xf>
    <xf numFmtId="0" fontId="33" fillId="4" borderId="9" xfId="0" applyFont="1" applyFill="1" applyBorder="1" applyAlignment="1" applyProtection="1">
      <alignment horizontal="center"/>
    </xf>
    <xf numFmtId="0" fontId="33" fillId="4" borderId="9" xfId="0" applyFont="1" applyFill="1" applyBorder="1" applyProtection="1"/>
    <xf numFmtId="0" fontId="109" fillId="4" borderId="0" xfId="0" applyFont="1" applyFill="1" applyProtection="1"/>
    <xf numFmtId="165" fontId="44" fillId="4" borderId="124" xfId="0" applyNumberFormat="1" applyFont="1" applyFill="1" applyBorder="1" applyProtection="1"/>
    <xf numFmtId="165" fontId="44" fillId="4" borderId="125" xfId="0" applyNumberFormat="1" applyFont="1" applyFill="1" applyBorder="1" applyProtection="1"/>
    <xf numFmtId="0" fontId="44" fillId="4" borderId="9" xfId="0" applyFont="1" applyFill="1" applyBorder="1" applyAlignment="1" applyProtection="1"/>
    <xf numFmtId="0" fontId="33" fillId="4" borderId="9" xfId="0" quotePrefix="1" applyFont="1" applyFill="1" applyBorder="1" applyAlignment="1" applyProtection="1">
      <alignment horizontal="left"/>
    </xf>
    <xf numFmtId="3" fontId="33" fillId="4" borderId="9" xfId="0" quotePrefix="1" applyNumberFormat="1" applyFont="1" applyFill="1" applyBorder="1" applyAlignment="1" applyProtection="1"/>
    <xf numFmtId="0" fontId="44" fillId="4" borderId="9" xfId="0" applyFont="1" applyFill="1" applyBorder="1" applyAlignment="1" applyProtection="1">
      <alignment horizontal="left"/>
    </xf>
    <xf numFmtId="3" fontId="44" fillId="4" borderId="9" xfId="0" applyNumberFormat="1" applyFont="1" applyFill="1" applyBorder="1" applyAlignment="1" applyProtection="1">
      <alignment horizontal="right"/>
    </xf>
    <xf numFmtId="165" fontId="33" fillId="4" borderId="4" xfId="0" applyNumberFormat="1" applyFont="1" applyFill="1" applyBorder="1" applyProtection="1"/>
    <xf numFmtId="1" fontId="44" fillId="4" borderId="21" xfId="0" applyNumberFormat="1" applyFont="1" applyFill="1" applyBorder="1" applyAlignment="1" applyProtection="1"/>
    <xf numFmtId="1" fontId="44" fillId="4" borderId="22" xfId="0" applyNumberFormat="1" applyFont="1" applyFill="1" applyBorder="1" applyAlignment="1" applyProtection="1"/>
    <xf numFmtId="0" fontId="33" fillId="4" borderId="2" xfId="0" applyFont="1" applyFill="1" applyBorder="1" applyAlignment="1" applyProtection="1">
      <alignment horizontal="left"/>
    </xf>
    <xf numFmtId="0" fontId="33" fillId="4" borderId="4" xfId="0" applyFont="1" applyFill="1" applyBorder="1" applyAlignment="1" applyProtection="1">
      <alignment horizontal="left"/>
    </xf>
    <xf numFmtId="1" fontId="44" fillId="4" borderId="1" xfId="0" applyNumberFormat="1" applyFont="1" applyFill="1" applyBorder="1" applyProtection="1"/>
    <xf numFmtId="1" fontId="44" fillId="4" borderId="5" xfId="0" applyNumberFormat="1" applyFont="1" applyFill="1" applyBorder="1" applyProtection="1"/>
    <xf numFmtId="0" fontId="33" fillId="4" borderId="0" xfId="0" applyFont="1" applyFill="1" applyBorder="1" applyAlignment="1" applyProtection="1">
      <alignment horizontal="left"/>
    </xf>
    <xf numFmtId="1" fontId="44" fillId="4" borderId="0" xfId="0" applyNumberFormat="1" applyFont="1" applyFill="1" applyBorder="1" applyProtection="1"/>
    <xf numFmtId="0" fontId="44" fillId="4" borderId="0" xfId="0" applyFont="1" applyFill="1" applyBorder="1" applyAlignment="1" applyProtection="1">
      <alignment horizontal="left"/>
    </xf>
    <xf numFmtId="0" fontId="44" fillId="4" borderId="0" xfId="0" applyFont="1" applyFill="1" applyBorder="1" applyProtection="1"/>
    <xf numFmtId="165" fontId="110" fillId="4" borderId="0" xfId="0" quotePrefix="1" applyNumberFormat="1" applyFont="1" applyFill="1" applyBorder="1" applyAlignment="1" applyProtection="1">
      <alignment horizontal="left"/>
    </xf>
    <xf numFmtId="0" fontId="41" fillId="4" borderId="0" xfId="0" applyFont="1" applyFill="1" applyProtection="1"/>
    <xf numFmtId="0" fontId="33" fillId="4" borderId="40" xfId="0" applyFont="1" applyFill="1" applyBorder="1" applyAlignment="1" applyProtection="1">
      <alignment horizontal="left"/>
    </xf>
    <xf numFmtId="3" fontId="33" fillId="4" borderId="40" xfId="0" quotePrefix="1" applyNumberFormat="1" applyFont="1" applyFill="1" applyBorder="1" applyAlignment="1" applyProtection="1"/>
    <xf numFmtId="0" fontId="33" fillId="4" borderId="37" xfId="0" applyFont="1" applyFill="1" applyBorder="1" applyAlignment="1" applyProtection="1">
      <alignment horizontal="left"/>
    </xf>
    <xf numFmtId="3" fontId="33" fillId="4" borderId="37" xfId="0" quotePrefix="1" applyNumberFormat="1" applyFont="1" applyFill="1" applyBorder="1" applyAlignment="1" applyProtection="1"/>
    <xf numFmtId="0" fontId="33" fillId="4" borderId="126" xfId="0" applyFont="1" applyFill="1" applyBorder="1" applyAlignment="1" applyProtection="1">
      <alignment horizontal="left"/>
    </xf>
    <xf numFmtId="0" fontId="33" fillId="4" borderId="127" xfId="0" applyFont="1" applyFill="1" applyBorder="1" applyAlignment="1" applyProtection="1">
      <alignment horizontal="left"/>
    </xf>
    <xf numFmtId="0" fontId="33" fillId="4" borderId="128" xfId="0" applyFont="1" applyFill="1" applyBorder="1" applyAlignment="1" applyProtection="1">
      <alignment horizontal="left"/>
    </xf>
    <xf numFmtId="0" fontId="111" fillId="4" borderId="128" xfId="0" applyFont="1" applyFill="1" applyBorder="1" applyAlignment="1" applyProtection="1">
      <alignment horizontal="left"/>
    </xf>
    <xf numFmtId="0" fontId="33" fillId="4" borderId="129" xfId="0" applyFont="1" applyFill="1" applyBorder="1" applyAlignment="1" applyProtection="1">
      <alignment horizontal="left"/>
    </xf>
    <xf numFmtId="0" fontId="33" fillId="4" borderId="32" xfId="0" applyFont="1" applyFill="1" applyBorder="1" applyAlignment="1" applyProtection="1">
      <alignment horizontal="left"/>
    </xf>
    <xf numFmtId="0" fontId="42" fillId="14" borderId="78" xfId="0" applyFont="1" applyFill="1" applyBorder="1" applyAlignment="1" applyProtection="1">
      <alignment horizontal="left"/>
    </xf>
    <xf numFmtId="0" fontId="33" fillId="14" borderId="78" xfId="0" applyFont="1" applyFill="1" applyBorder="1" applyAlignment="1" applyProtection="1">
      <alignment horizontal="left"/>
    </xf>
    <xf numFmtId="0" fontId="44" fillId="14" borderId="78" xfId="0" quotePrefix="1" applyFont="1" applyFill="1" applyBorder="1" applyAlignment="1" applyProtection="1">
      <alignment horizontal="left"/>
    </xf>
    <xf numFmtId="3" fontId="44" fillId="14" borderId="78" xfId="0" applyNumberFormat="1" applyFont="1" applyFill="1" applyBorder="1" applyAlignment="1" applyProtection="1"/>
    <xf numFmtId="0" fontId="33" fillId="11" borderId="40" xfId="0" applyFont="1" applyFill="1" applyBorder="1" applyAlignment="1" applyProtection="1">
      <alignment horizontal="left"/>
    </xf>
    <xf numFmtId="1" fontId="44" fillId="11" borderId="40" xfId="0" applyNumberFormat="1" applyFont="1" applyFill="1" applyBorder="1" applyAlignment="1" applyProtection="1"/>
    <xf numFmtId="0" fontId="33" fillId="11" borderId="32" xfId="0" applyFont="1" applyFill="1" applyBorder="1" applyAlignment="1" applyProtection="1">
      <alignment horizontal="left"/>
    </xf>
    <xf numFmtId="1" fontId="44" fillId="11" borderId="32" xfId="0" applyNumberFormat="1" applyFont="1" applyFill="1" applyBorder="1" applyAlignment="1" applyProtection="1"/>
    <xf numFmtId="0" fontId="33" fillId="11" borderId="130" xfId="0" applyFont="1" applyFill="1" applyBorder="1" applyAlignment="1" applyProtection="1">
      <alignment horizontal="left"/>
    </xf>
    <xf numFmtId="1" fontId="44" fillId="11" borderId="37" xfId="0" applyNumberFormat="1" applyFont="1" applyFill="1" applyBorder="1" applyAlignment="1" applyProtection="1"/>
    <xf numFmtId="3" fontId="33" fillId="4" borderId="129" xfId="0" applyNumberFormat="1" applyFont="1" applyFill="1" applyBorder="1" applyAlignment="1" applyProtection="1"/>
    <xf numFmtId="3" fontId="33" fillId="4" borderId="32" xfId="0" applyNumberFormat="1" applyFont="1" applyFill="1" applyBorder="1" applyAlignment="1" applyProtection="1"/>
    <xf numFmtId="3" fontId="33" fillId="4" borderId="40" xfId="0" applyNumberFormat="1" applyFont="1" applyFill="1" applyBorder="1" applyAlignment="1" applyProtection="1"/>
    <xf numFmtId="3" fontId="33" fillId="4" borderId="33" xfId="0" applyNumberFormat="1" applyFont="1" applyFill="1" applyBorder="1" applyAlignment="1" applyProtection="1"/>
    <xf numFmtId="3" fontId="33" fillId="4" borderId="26" xfId="0" applyNumberFormat="1" applyFont="1" applyFill="1" applyBorder="1" applyAlignment="1" applyProtection="1"/>
    <xf numFmtId="3" fontId="33" fillId="4" borderId="7" xfId="0" applyNumberFormat="1" applyFont="1" applyFill="1" applyBorder="1" applyAlignment="1" applyProtection="1"/>
    <xf numFmtId="3" fontId="33" fillId="4" borderId="28" xfId="0" applyNumberFormat="1" applyFont="1" applyFill="1" applyBorder="1" applyAlignment="1" applyProtection="1"/>
    <xf numFmtId="3" fontId="33" fillId="4" borderId="24" xfId="0" applyNumberFormat="1" applyFont="1" applyFill="1" applyBorder="1" applyAlignment="1" applyProtection="1"/>
    <xf numFmtId="0" fontId="33" fillId="4" borderId="129" xfId="0" quotePrefix="1" applyFont="1" applyFill="1" applyBorder="1" applyAlignment="1" applyProtection="1">
      <alignment horizontal="left"/>
    </xf>
    <xf numFmtId="0" fontId="33" fillId="4" borderId="32" xfId="0" quotePrefix="1" applyFont="1" applyFill="1" applyBorder="1" applyAlignment="1" applyProtection="1">
      <alignment horizontal="left"/>
    </xf>
    <xf numFmtId="0" fontId="33" fillId="4" borderId="33" xfId="0" applyFont="1" applyFill="1" applyBorder="1" applyAlignment="1" applyProtection="1">
      <alignment horizontal="left"/>
    </xf>
    <xf numFmtId="0" fontId="33" fillId="4" borderId="37" xfId="0" quotePrefix="1" applyFont="1" applyFill="1" applyBorder="1" applyAlignment="1" applyProtection="1">
      <alignment horizontal="left"/>
    </xf>
    <xf numFmtId="0" fontId="33" fillId="4" borderId="33" xfId="0" quotePrefix="1" applyFont="1" applyFill="1" applyBorder="1" applyAlignment="1" applyProtection="1">
      <alignment horizontal="left"/>
    </xf>
    <xf numFmtId="0" fontId="111" fillId="4" borderId="33" xfId="0" applyFont="1" applyFill="1" applyBorder="1" applyAlignment="1" applyProtection="1">
      <alignment horizontal="left"/>
    </xf>
    <xf numFmtId="0" fontId="42" fillId="14" borderId="78" xfId="0" quotePrefix="1" applyFont="1" applyFill="1" applyBorder="1" applyAlignment="1" applyProtection="1">
      <alignment horizontal="left"/>
    </xf>
    <xf numFmtId="0" fontId="44" fillId="14" borderId="78" xfId="0" applyFont="1" applyFill="1" applyBorder="1" applyAlignment="1" applyProtection="1">
      <alignment horizontal="left"/>
    </xf>
    <xf numFmtId="0" fontId="33" fillId="4" borderId="38" xfId="0" quotePrefix="1" applyFont="1" applyFill="1" applyBorder="1" applyAlignment="1" applyProtection="1">
      <alignment horizontal="left"/>
    </xf>
    <xf numFmtId="0" fontId="33" fillId="4" borderId="38" xfId="0" applyFont="1" applyFill="1" applyBorder="1" applyAlignment="1" applyProtection="1">
      <alignment horizontal="left"/>
    </xf>
    <xf numFmtId="3" fontId="33" fillId="4" borderId="38" xfId="0" applyNumberFormat="1" applyFont="1" applyFill="1" applyBorder="1" applyAlignment="1" applyProtection="1"/>
    <xf numFmtId="0" fontId="33" fillId="11" borderId="24" xfId="0" applyFont="1" applyFill="1" applyBorder="1" applyAlignment="1" applyProtection="1">
      <alignment horizontal="left"/>
    </xf>
    <xf numFmtId="3" fontId="33" fillId="11" borderId="24" xfId="0" applyNumberFormat="1" applyFont="1" applyFill="1" applyBorder="1" applyAlignment="1" applyProtection="1"/>
    <xf numFmtId="0" fontId="33" fillId="11" borderId="40" xfId="0" quotePrefix="1" applyFont="1" applyFill="1" applyBorder="1" applyAlignment="1" applyProtection="1">
      <alignment horizontal="left"/>
    </xf>
    <xf numFmtId="3" fontId="33" fillId="11" borderId="40" xfId="0" applyNumberFormat="1" applyFont="1" applyFill="1" applyBorder="1" applyAlignment="1" applyProtection="1"/>
    <xf numFmtId="0" fontId="33" fillId="11" borderId="37" xfId="0" applyFont="1" applyFill="1" applyBorder="1" applyAlignment="1" applyProtection="1">
      <alignment horizontal="left"/>
    </xf>
    <xf numFmtId="0" fontId="111" fillId="11" borderId="130" xfId="0" applyFont="1" applyFill="1" applyBorder="1" applyAlignment="1" applyProtection="1">
      <alignment horizontal="left"/>
    </xf>
    <xf numFmtId="0" fontId="33" fillId="11" borderId="37" xfId="0" quotePrefix="1" applyFont="1" applyFill="1" applyBorder="1" applyAlignment="1" applyProtection="1">
      <alignment horizontal="left"/>
    </xf>
    <xf numFmtId="3" fontId="33" fillId="11" borderId="37" xfId="0" applyNumberFormat="1" applyFont="1" applyFill="1" applyBorder="1" applyAlignment="1" applyProtection="1"/>
    <xf numFmtId="3" fontId="33" fillId="4" borderId="32" xfId="0" quotePrefix="1" applyNumberFormat="1" applyFont="1" applyFill="1" applyBorder="1" applyAlignment="1" applyProtection="1"/>
    <xf numFmtId="3" fontId="33" fillId="4" borderId="33" xfId="0" quotePrefix="1" applyNumberFormat="1" applyFont="1" applyFill="1" applyBorder="1" applyAlignment="1" applyProtection="1"/>
    <xf numFmtId="164" fontId="33" fillId="4" borderId="38" xfId="1" applyFont="1" applyFill="1" applyBorder="1" applyAlignment="1" applyProtection="1">
      <alignment horizontal="left"/>
    </xf>
    <xf numFmtId="0" fontId="111" fillId="4" borderId="38" xfId="0" applyFont="1" applyFill="1" applyBorder="1" applyAlignment="1" applyProtection="1">
      <alignment horizontal="left"/>
    </xf>
    <xf numFmtId="3" fontId="33" fillId="4" borderId="38" xfId="0" quotePrefix="1" applyNumberFormat="1" applyFont="1" applyFill="1" applyBorder="1" applyAlignment="1" applyProtection="1"/>
    <xf numFmtId="0" fontId="33" fillId="4" borderId="24" xfId="0" quotePrefix="1" applyFont="1" applyFill="1" applyBorder="1" applyAlignment="1" applyProtection="1">
      <alignment horizontal="left"/>
    </xf>
    <xf numFmtId="3" fontId="33" fillId="4" borderId="24" xfId="0" quotePrefix="1" applyNumberFormat="1" applyFont="1" applyFill="1" applyBorder="1" applyAlignment="1" applyProtection="1"/>
    <xf numFmtId="0" fontId="42" fillId="13" borderId="78" xfId="0" applyFont="1" applyFill="1" applyBorder="1" applyAlignment="1" applyProtection="1">
      <alignment horizontal="left"/>
    </xf>
    <xf numFmtId="0" fontId="44" fillId="13" borderId="78" xfId="0" applyFont="1" applyFill="1" applyBorder="1" applyAlignment="1" applyProtection="1">
      <alignment horizontal="left"/>
    </xf>
    <xf numFmtId="3" fontId="44" fillId="13" borderId="78" xfId="0" applyNumberFormat="1" applyFont="1" applyFill="1" applyBorder="1" applyAlignment="1" applyProtection="1"/>
    <xf numFmtId="3" fontId="189" fillId="13" borderId="94" xfId="4" applyNumberFormat="1" applyFont="1" applyFill="1" applyBorder="1" applyAlignment="1" applyProtection="1">
      <alignment vertical="center"/>
    </xf>
    <xf numFmtId="1" fontId="33" fillId="0" borderId="40" xfId="0" quotePrefix="1" applyNumberFormat="1" applyFont="1" applyBorder="1" applyAlignment="1" applyProtection="1"/>
    <xf numFmtId="165" fontId="33" fillId="0" borderId="117" xfId="0" applyNumberFormat="1" applyFont="1" applyBorder="1" applyProtection="1"/>
    <xf numFmtId="3" fontId="33" fillId="0" borderId="32" xfId="0" quotePrefix="1" applyNumberFormat="1" applyFont="1" applyBorder="1" applyAlignment="1" applyProtection="1"/>
    <xf numFmtId="165" fontId="33" fillId="0" borderId="45" xfId="0" applyNumberFormat="1" applyFont="1" applyBorder="1" applyProtection="1"/>
    <xf numFmtId="165" fontId="33" fillId="4" borderId="32" xfId="0" applyNumberFormat="1" applyFont="1" applyFill="1" applyBorder="1" applyProtection="1"/>
    <xf numFmtId="1" fontId="33" fillId="0" borderId="32" xfId="0" quotePrefix="1" applyNumberFormat="1" applyFont="1" applyBorder="1" applyAlignment="1" applyProtection="1"/>
    <xf numFmtId="1" fontId="44" fillId="0" borderId="32" xfId="0" applyNumberFormat="1" applyFont="1" applyBorder="1" applyAlignment="1" applyProtection="1"/>
    <xf numFmtId="1" fontId="44" fillId="0" borderId="34" xfId="0" applyNumberFormat="1" applyFont="1" applyBorder="1" applyAlignment="1" applyProtection="1"/>
    <xf numFmtId="165" fontId="33" fillId="0" borderId="55" xfId="0" applyNumberFormat="1" applyFont="1" applyBorder="1" applyProtection="1"/>
    <xf numFmtId="0" fontId="44" fillId="4" borderId="38" xfId="0" quotePrefix="1" applyFont="1" applyFill="1" applyBorder="1" applyAlignment="1" applyProtection="1">
      <alignment horizontal="left"/>
    </xf>
    <xf numFmtId="165" fontId="33" fillId="4" borderId="37" xfId="0" applyNumberFormat="1" applyFont="1" applyFill="1" applyBorder="1" applyProtection="1"/>
    <xf numFmtId="0" fontId="33" fillId="4" borderId="40" xfId="0" quotePrefix="1" applyFont="1" applyFill="1" applyBorder="1" applyAlignment="1" applyProtection="1">
      <alignment horizontal="left"/>
    </xf>
    <xf numFmtId="0" fontId="44" fillId="4" borderId="37" xfId="0" applyFont="1" applyFill="1" applyBorder="1" applyAlignment="1" applyProtection="1">
      <alignment horizontal="left"/>
    </xf>
    <xf numFmtId="0" fontId="33" fillId="4" borderId="27" xfId="0" applyFont="1" applyFill="1" applyBorder="1" applyAlignment="1" applyProtection="1">
      <alignment horizontal="left"/>
    </xf>
    <xf numFmtId="3" fontId="33" fillId="4" borderId="27" xfId="0" applyNumberFormat="1" applyFont="1" applyFill="1" applyBorder="1" applyAlignment="1" applyProtection="1"/>
    <xf numFmtId="3" fontId="44" fillId="2" borderId="9" xfId="0" applyNumberFormat="1" applyFont="1" applyFill="1" applyBorder="1" applyAlignment="1" applyProtection="1">
      <alignment horizontal="right"/>
    </xf>
    <xf numFmtId="3" fontId="113" fillId="11" borderId="40" xfId="0" applyNumberFormat="1" applyFont="1" applyFill="1" applyBorder="1" applyAlignment="1" applyProtection="1"/>
    <xf numFmtId="3" fontId="113" fillId="11" borderId="32" xfId="0" applyNumberFormat="1" applyFont="1" applyFill="1" applyBorder="1" applyAlignment="1" applyProtection="1"/>
    <xf numFmtId="3" fontId="113" fillId="11" borderId="37" xfId="0" applyNumberFormat="1" applyFont="1" applyFill="1" applyBorder="1" applyAlignment="1" applyProtection="1"/>
    <xf numFmtId="0" fontId="42" fillId="14" borderId="131" xfId="0" applyFont="1" applyFill="1" applyBorder="1" applyAlignment="1" applyProtection="1">
      <alignment horizontal="left"/>
    </xf>
    <xf numFmtId="0" fontId="44" fillId="14" borderId="131" xfId="0" applyFont="1" applyFill="1" applyBorder="1" applyAlignment="1" applyProtection="1">
      <alignment horizontal="left"/>
    </xf>
    <xf numFmtId="0" fontId="110" fillId="4" borderId="0" xfId="0" applyFont="1" applyFill="1" applyAlignment="1" applyProtection="1">
      <alignment horizontal="left"/>
    </xf>
    <xf numFmtId="0" fontId="33" fillId="4" borderId="0" xfId="0" applyFont="1" applyFill="1" applyAlignment="1" applyProtection="1">
      <alignment horizontal="center" vertical="center"/>
    </xf>
    <xf numFmtId="0" fontId="109" fillId="4" borderId="0" xfId="0" applyFont="1" applyFill="1" applyAlignment="1" applyProtection="1">
      <alignment horizontal="right"/>
    </xf>
    <xf numFmtId="0" fontId="109" fillId="4" borderId="0" xfId="0" quotePrefix="1" applyFont="1" applyFill="1" applyAlignment="1" applyProtection="1">
      <alignment horizontal="left"/>
    </xf>
    <xf numFmtId="0" fontId="33" fillId="4" borderId="15" xfId="0" applyFont="1" applyFill="1" applyBorder="1" applyProtection="1"/>
    <xf numFmtId="0" fontId="44" fillId="4" borderId="15" xfId="0" applyFont="1" applyFill="1" applyBorder="1" applyProtection="1"/>
    <xf numFmtId="0" fontId="42" fillId="4" borderId="0" xfId="0" applyFont="1" applyFill="1" applyAlignment="1" applyProtection="1">
      <alignment horizontal="left"/>
    </xf>
    <xf numFmtId="0" fontId="44" fillId="4" borderId="0" xfId="0" applyFont="1" applyFill="1" applyAlignment="1" applyProtection="1">
      <alignment horizontal="left"/>
    </xf>
    <xf numFmtId="0" fontId="109" fillId="4" borderId="0" xfId="0" applyFont="1" applyFill="1" applyBorder="1" applyProtection="1"/>
    <xf numFmtId="0" fontId="40" fillId="4" borderId="0" xfId="0" quotePrefix="1" applyFont="1" applyFill="1" applyBorder="1" applyAlignment="1" applyProtection="1">
      <alignment horizontal="left"/>
    </xf>
    <xf numFmtId="0" fontId="42" fillId="4" borderId="0" xfId="0" applyFont="1" applyFill="1" applyProtection="1"/>
    <xf numFmtId="0" fontId="44" fillId="4" borderId="0" xfId="0" quotePrefix="1" applyFont="1" applyFill="1" applyAlignment="1" applyProtection="1">
      <alignment horizontal="left"/>
    </xf>
    <xf numFmtId="165" fontId="44" fillId="4" borderId="8" xfId="0" applyNumberFormat="1" applyFont="1" applyFill="1" applyBorder="1" applyAlignment="1" applyProtection="1">
      <alignment horizontal="center" vertical="center" wrapText="1"/>
    </xf>
    <xf numFmtId="0" fontId="44" fillId="4" borderId="8" xfId="0" applyFont="1" applyFill="1" applyBorder="1" applyAlignment="1" applyProtection="1">
      <alignment horizontal="center"/>
    </xf>
    <xf numFmtId="0" fontId="41" fillId="4" borderId="8" xfId="0" applyFont="1" applyFill="1" applyBorder="1" applyProtection="1"/>
    <xf numFmtId="0" fontId="44" fillId="4" borderId="8" xfId="0" applyFont="1" applyFill="1" applyBorder="1" applyAlignment="1" applyProtection="1"/>
    <xf numFmtId="4" fontId="44" fillId="4" borderId="8" xfId="0" applyNumberFormat="1" applyFont="1" applyFill="1" applyBorder="1" applyAlignment="1" applyProtection="1"/>
    <xf numFmtId="1" fontId="44" fillId="4" borderId="8" xfId="0" applyNumberFormat="1" applyFont="1" applyFill="1" applyBorder="1" applyAlignment="1" applyProtection="1">
      <alignment horizontal="right"/>
    </xf>
    <xf numFmtId="1" fontId="33" fillId="4" borderId="8" xfId="0" quotePrefix="1" applyNumberFormat="1" applyFont="1" applyFill="1" applyBorder="1" applyAlignment="1" applyProtection="1">
      <alignment horizontal="right"/>
    </xf>
    <xf numFmtId="1" fontId="44" fillId="4" borderId="0" xfId="0" applyNumberFormat="1" applyFont="1" applyFill="1" applyBorder="1" applyAlignment="1" applyProtection="1">
      <alignment horizontal="right"/>
    </xf>
    <xf numFmtId="1" fontId="33" fillId="4" borderId="0" xfId="0" quotePrefix="1" applyNumberFormat="1" applyFont="1" applyFill="1" applyBorder="1" applyAlignment="1" applyProtection="1">
      <alignment horizontal="right"/>
    </xf>
    <xf numFmtId="3" fontId="33" fillId="4" borderId="0" xfId="0" applyNumberFormat="1" applyFont="1" applyFill="1" applyBorder="1" applyProtection="1"/>
    <xf numFmtId="165" fontId="33" fillId="4" borderId="0" xfId="0" applyNumberFormat="1" applyFont="1" applyFill="1" applyBorder="1" applyProtection="1"/>
    <xf numFmtId="0" fontId="44" fillId="4" borderId="0" xfId="0" applyFont="1" applyFill="1" applyAlignment="1" applyProtection="1">
      <alignment horizontal="center"/>
    </xf>
    <xf numFmtId="0" fontId="33" fillId="4" borderId="0" xfId="0" applyFont="1" applyFill="1" applyProtection="1"/>
    <xf numFmtId="165" fontId="33" fillId="4" borderId="0" xfId="0" applyNumberFormat="1" applyFont="1" applyFill="1" applyProtection="1"/>
    <xf numFmtId="175" fontId="44" fillId="14" borderId="131" xfId="0" applyNumberFormat="1" applyFont="1" applyFill="1" applyBorder="1" applyAlignment="1" applyProtection="1"/>
    <xf numFmtId="175" fontId="44" fillId="14" borderId="78" xfId="0" applyNumberFormat="1" applyFont="1" applyFill="1" applyBorder="1" applyAlignment="1" applyProtection="1">
      <alignment horizontal="right"/>
    </xf>
    <xf numFmtId="0" fontId="44" fillId="4" borderId="80" xfId="0" applyFont="1" applyFill="1" applyBorder="1" applyAlignment="1" applyProtection="1"/>
    <xf numFmtId="0" fontId="44" fillId="4" borderId="57" xfId="0" applyFont="1" applyFill="1" applyBorder="1" applyAlignment="1" applyProtection="1"/>
    <xf numFmtId="0" fontId="44" fillId="4" borderId="82" xfId="0" applyFont="1" applyFill="1" applyBorder="1" applyAlignment="1" applyProtection="1"/>
    <xf numFmtId="3" fontId="33" fillId="14" borderId="93" xfId="0" applyNumberFormat="1" applyFont="1" applyFill="1" applyBorder="1" applyAlignment="1" applyProtection="1"/>
    <xf numFmtId="3" fontId="33" fillId="14" borderId="94" xfId="0" applyNumberFormat="1" applyFont="1" applyFill="1" applyBorder="1" applyAlignment="1" applyProtection="1"/>
    <xf numFmtId="3" fontId="33" fillId="14" borderId="95" xfId="0" applyNumberFormat="1" applyFont="1" applyFill="1" applyBorder="1" applyAlignment="1" applyProtection="1"/>
    <xf numFmtId="3" fontId="33" fillId="4" borderId="132" xfId="0" applyNumberFormat="1" applyFont="1" applyFill="1" applyBorder="1" applyAlignment="1" applyProtection="1"/>
    <xf numFmtId="3" fontId="33" fillId="4" borderId="133" xfId="0" applyNumberFormat="1" applyFont="1" applyFill="1" applyBorder="1" applyAlignment="1" applyProtection="1"/>
    <xf numFmtId="3" fontId="33" fillId="4" borderId="134" xfId="0" applyNumberFormat="1" applyFont="1" applyFill="1" applyBorder="1" applyAlignment="1" applyProtection="1"/>
    <xf numFmtId="3" fontId="33" fillId="4" borderId="96" xfId="0" applyNumberFormat="1" applyFont="1" applyFill="1" applyBorder="1" applyAlignment="1" applyProtection="1"/>
    <xf numFmtId="3" fontId="33" fillId="4" borderId="48" xfId="0" applyNumberFormat="1" applyFont="1" applyFill="1" applyBorder="1" applyAlignment="1" applyProtection="1"/>
    <xf numFmtId="3" fontId="33" fillId="4" borderId="97" xfId="0" applyNumberFormat="1" applyFont="1" applyFill="1" applyBorder="1" applyAlignment="1" applyProtection="1"/>
    <xf numFmtId="3" fontId="33" fillId="4" borderId="69" xfId="0" applyNumberFormat="1" applyFont="1" applyFill="1" applyBorder="1" applyAlignment="1" applyProtection="1"/>
    <xf numFmtId="3" fontId="33" fillId="4" borderId="14" xfId="0" applyNumberFormat="1" applyFont="1" applyFill="1" applyBorder="1" applyAlignment="1" applyProtection="1"/>
    <xf numFmtId="3" fontId="33" fillId="4" borderId="12" xfId="0" applyNumberFormat="1" applyFont="1" applyFill="1" applyBorder="1" applyAlignment="1" applyProtection="1"/>
    <xf numFmtId="3" fontId="33" fillId="4" borderId="65" xfId="0" applyNumberFormat="1" applyFont="1" applyFill="1" applyBorder="1" applyAlignment="1" applyProtection="1"/>
    <xf numFmtId="3" fontId="33" fillId="4" borderId="66" xfId="0" applyNumberFormat="1" applyFont="1" applyFill="1" applyBorder="1" applyAlignment="1" applyProtection="1"/>
    <xf numFmtId="3" fontId="33" fillId="4" borderId="67" xfId="0" applyNumberFormat="1" applyFont="1" applyFill="1" applyBorder="1" applyAlignment="1" applyProtection="1"/>
    <xf numFmtId="3" fontId="113" fillId="11" borderId="83" xfId="0" applyNumberFormat="1" applyFont="1" applyFill="1" applyBorder="1" applyAlignment="1" applyProtection="1"/>
    <xf numFmtId="3" fontId="113" fillId="11" borderId="42" xfId="0" applyNumberFormat="1" applyFont="1" applyFill="1" applyBorder="1" applyAlignment="1" applyProtection="1"/>
    <xf numFmtId="3" fontId="113" fillId="11" borderId="84" xfId="0" applyNumberFormat="1" applyFont="1" applyFill="1" applyBorder="1" applyAlignment="1" applyProtection="1"/>
    <xf numFmtId="3" fontId="113" fillId="11" borderId="85" xfId="0" applyNumberFormat="1" applyFont="1" applyFill="1" applyBorder="1" applyAlignment="1" applyProtection="1"/>
    <xf numFmtId="3" fontId="113" fillId="11" borderId="44" xfId="0" applyNumberFormat="1" applyFont="1" applyFill="1" applyBorder="1" applyAlignment="1" applyProtection="1"/>
    <xf numFmtId="3" fontId="113" fillId="11" borderId="81" xfId="0" applyNumberFormat="1" applyFont="1" applyFill="1" applyBorder="1" applyAlignment="1" applyProtection="1"/>
    <xf numFmtId="3" fontId="113" fillId="11" borderId="90" xfId="0" applyNumberFormat="1" applyFont="1" applyFill="1" applyBorder="1" applyAlignment="1" applyProtection="1"/>
    <xf numFmtId="3" fontId="113" fillId="11" borderId="47" xfId="0" applyNumberFormat="1" applyFont="1" applyFill="1" applyBorder="1" applyAlignment="1" applyProtection="1"/>
    <xf numFmtId="3" fontId="113" fillId="11" borderId="91" xfId="0" applyNumberFormat="1" applyFont="1" applyFill="1" applyBorder="1" applyAlignment="1" applyProtection="1"/>
    <xf numFmtId="3" fontId="33" fillId="4" borderId="83" xfId="0" applyNumberFormat="1" applyFont="1" applyFill="1" applyBorder="1" applyAlignment="1" applyProtection="1"/>
    <xf numFmtId="3" fontId="33" fillId="4" borderId="42" xfId="0" applyNumberFormat="1" applyFont="1" applyFill="1" applyBorder="1" applyAlignment="1" applyProtection="1"/>
    <xf numFmtId="3" fontId="33" fillId="4" borderId="84" xfId="0" applyNumberFormat="1" applyFont="1" applyFill="1" applyBorder="1" applyAlignment="1" applyProtection="1"/>
    <xf numFmtId="3" fontId="33" fillId="4" borderId="85" xfId="0" applyNumberFormat="1" applyFont="1" applyFill="1" applyBorder="1" applyAlignment="1" applyProtection="1"/>
    <xf numFmtId="3" fontId="33" fillId="4" borderId="44" xfId="0" applyNumberFormat="1" applyFont="1" applyFill="1" applyBorder="1" applyAlignment="1" applyProtection="1"/>
    <xf numFmtId="3" fontId="33" fillId="4" borderId="81" xfId="0" applyNumberFormat="1" applyFont="1" applyFill="1" applyBorder="1" applyAlignment="1" applyProtection="1"/>
    <xf numFmtId="3" fontId="33" fillId="4" borderId="92" xfId="0" applyNumberFormat="1" applyFont="1" applyFill="1" applyBorder="1" applyAlignment="1" applyProtection="1"/>
    <xf numFmtId="3" fontId="33" fillId="4" borderId="18" xfId="0" applyNumberFormat="1" applyFont="1" applyFill="1" applyBorder="1" applyAlignment="1" applyProtection="1"/>
    <xf numFmtId="3" fontId="33" fillId="4" borderId="17" xfId="0" applyNumberFormat="1" applyFont="1" applyFill="1" applyBorder="1" applyAlignment="1" applyProtection="1"/>
    <xf numFmtId="3" fontId="33" fillId="4" borderId="135" xfId="0" applyNumberFormat="1" applyFont="1" applyFill="1" applyBorder="1" applyAlignment="1" applyProtection="1"/>
    <xf numFmtId="3" fontId="33" fillId="4" borderId="136" xfId="0" applyNumberFormat="1" applyFont="1" applyFill="1" applyBorder="1" applyAlignment="1" applyProtection="1"/>
    <xf numFmtId="3" fontId="33" fillId="4" borderId="137" xfId="0" applyNumberFormat="1" applyFont="1" applyFill="1" applyBorder="1" applyAlignment="1" applyProtection="1"/>
    <xf numFmtId="3" fontId="33" fillId="4" borderId="83" xfId="0" quotePrefix="1" applyNumberFormat="1" applyFont="1" applyFill="1" applyBorder="1" applyAlignment="1" applyProtection="1"/>
    <xf numFmtId="3" fontId="33" fillId="4" borderId="42" xfId="0" quotePrefix="1" applyNumberFormat="1" applyFont="1" applyFill="1" applyBorder="1" applyAlignment="1" applyProtection="1"/>
    <xf numFmtId="3" fontId="33" fillId="4" borderId="84" xfId="0" quotePrefix="1" applyNumberFormat="1" applyFont="1" applyFill="1" applyBorder="1" applyAlignment="1" applyProtection="1"/>
    <xf numFmtId="3" fontId="33" fillId="4" borderId="90" xfId="0" quotePrefix="1" applyNumberFormat="1" applyFont="1" applyFill="1" applyBorder="1" applyAlignment="1" applyProtection="1"/>
    <xf numFmtId="3" fontId="33" fillId="4" borderId="47" xfId="0" quotePrefix="1" applyNumberFormat="1" applyFont="1" applyFill="1" applyBorder="1" applyAlignment="1" applyProtection="1"/>
    <xf numFmtId="3" fontId="33" fillId="4" borderId="91" xfId="0" quotePrefix="1" applyNumberFormat="1" applyFont="1" applyFill="1" applyBorder="1" applyAlignment="1" applyProtection="1"/>
    <xf numFmtId="3" fontId="33" fillId="11" borderId="69" xfId="0" applyNumberFormat="1" applyFont="1" applyFill="1" applyBorder="1" applyAlignment="1" applyProtection="1"/>
    <xf numFmtId="3" fontId="33" fillId="11" borderId="14" xfId="0" applyNumberFormat="1" applyFont="1" applyFill="1" applyBorder="1" applyAlignment="1" applyProtection="1"/>
    <xf numFmtId="3" fontId="33" fillId="11" borderId="12" xfId="0" applyNumberFormat="1" applyFont="1" applyFill="1" applyBorder="1" applyAlignment="1" applyProtection="1"/>
    <xf numFmtId="3" fontId="33" fillId="4" borderId="120" xfId="0" applyNumberFormat="1" applyFont="1" applyFill="1" applyBorder="1" applyAlignment="1" applyProtection="1"/>
    <xf numFmtId="3" fontId="33" fillId="4" borderId="116" xfId="0" applyNumberFormat="1" applyFont="1" applyFill="1" applyBorder="1" applyAlignment="1" applyProtection="1"/>
    <xf numFmtId="3" fontId="33" fillId="4" borderId="118" xfId="0" applyNumberFormat="1" applyFont="1" applyFill="1" applyBorder="1" applyAlignment="1" applyProtection="1"/>
    <xf numFmtId="3" fontId="33" fillId="11" borderId="83" xfId="0" applyNumberFormat="1" applyFont="1" applyFill="1" applyBorder="1" applyAlignment="1" applyProtection="1"/>
    <xf numFmtId="3" fontId="33" fillId="11" borderId="42" xfId="0" applyNumberFormat="1" applyFont="1" applyFill="1" applyBorder="1" applyAlignment="1" applyProtection="1"/>
    <xf numFmtId="3" fontId="33" fillId="11" borderId="84" xfId="0" applyNumberFormat="1" applyFont="1" applyFill="1" applyBorder="1" applyAlignment="1" applyProtection="1"/>
    <xf numFmtId="3" fontId="33" fillId="11" borderId="90" xfId="0" applyNumberFormat="1" applyFont="1" applyFill="1" applyBorder="1" applyAlignment="1" applyProtection="1"/>
    <xf numFmtId="3" fontId="33" fillId="11" borderId="47" xfId="0" applyNumberFormat="1" applyFont="1" applyFill="1" applyBorder="1" applyAlignment="1" applyProtection="1"/>
    <xf numFmtId="3" fontId="33" fillId="11" borderId="91" xfId="0" applyNumberFormat="1" applyFont="1" applyFill="1" applyBorder="1" applyAlignment="1" applyProtection="1"/>
    <xf numFmtId="3" fontId="33" fillId="4" borderId="80" xfId="0" quotePrefix="1" applyNumberFormat="1" applyFont="1" applyFill="1" applyBorder="1" applyAlignment="1" applyProtection="1"/>
    <xf numFmtId="3" fontId="33" fillId="4" borderId="57" xfId="0" quotePrefix="1" applyNumberFormat="1" applyFont="1" applyFill="1" applyBorder="1" applyAlignment="1" applyProtection="1"/>
    <xf numFmtId="3" fontId="33" fillId="4" borderId="82" xfId="0" quotePrefix="1" applyNumberFormat="1" applyFont="1" applyFill="1" applyBorder="1" applyAlignment="1" applyProtection="1"/>
    <xf numFmtId="3" fontId="33" fillId="13" borderId="93" xfId="0" applyNumberFormat="1" applyFont="1" applyFill="1" applyBorder="1" applyAlignment="1" applyProtection="1"/>
    <xf numFmtId="3" fontId="33" fillId="13" borderId="94" xfId="0" applyNumberFormat="1" applyFont="1" applyFill="1" applyBorder="1" applyAlignment="1" applyProtection="1"/>
    <xf numFmtId="3" fontId="33" fillId="13" borderId="95" xfId="0" applyNumberFormat="1" applyFont="1" applyFill="1" applyBorder="1" applyAlignment="1" applyProtection="1"/>
    <xf numFmtId="3" fontId="33" fillId="4" borderId="120" xfId="0" quotePrefix="1" applyNumberFormat="1" applyFont="1" applyFill="1" applyBorder="1" applyAlignment="1" applyProtection="1"/>
    <xf numFmtId="3" fontId="33" fillId="4" borderId="116" xfId="0" quotePrefix="1" applyNumberFormat="1" applyFont="1" applyFill="1" applyBorder="1" applyAlignment="1" applyProtection="1"/>
    <xf numFmtId="3" fontId="33" fillId="4" borderId="118" xfId="0" quotePrefix="1" applyNumberFormat="1" applyFont="1" applyFill="1" applyBorder="1" applyAlignment="1" applyProtection="1"/>
    <xf numFmtId="3" fontId="33" fillId="4" borderId="85" xfId="0" quotePrefix="1" applyNumberFormat="1" applyFont="1" applyFill="1" applyBorder="1" applyAlignment="1" applyProtection="1"/>
    <xf numFmtId="3" fontId="33" fillId="4" borderId="44" xfId="0" quotePrefix="1" applyNumberFormat="1" applyFont="1" applyFill="1" applyBorder="1" applyAlignment="1" applyProtection="1"/>
    <xf numFmtId="3" fontId="33" fillId="4" borderId="81" xfId="0" quotePrefix="1" applyNumberFormat="1" applyFont="1" applyFill="1" applyBorder="1" applyAlignment="1" applyProtection="1"/>
    <xf numFmtId="3" fontId="33" fillId="4" borderId="96" xfId="0" quotePrefix="1" applyNumberFormat="1" applyFont="1" applyFill="1" applyBorder="1" applyAlignment="1" applyProtection="1"/>
    <xf numFmtId="3" fontId="33" fillId="4" borderId="48" xfId="0" quotePrefix="1" applyNumberFormat="1" applyFont="1" applyFill="1" applyBorder="1" applyAlignment="1" applyProtection="1"/>
    <xf numFmtId="3" fontId="33" fillId="4" borderId="97" xfId="0" quotePrefix="1" applyNumberFormat="1" applyFont="1" applyFill="1" applyBorder="1" applyAlignment="1" applyProtection="1"/>
    <xf numFmtId="3" fontId="33" fillId="4" borderId="69" xfId="0" quotePrefix="1" applyNumberFormat="1" applyFont="1" applyFill="1" applyBorder="1" applyAlignment="1" applyProtection="1"/>
    <xf numFmtId="3" fontId="33" fillId="4" borderId="14" xfId="0" quotePrefix="1" applyNumberFormat="1" applyFont="1" applyFill="1" applyBorder="1" applyAlignment="1" applyProtection="1"/>
    <xf numFmtId="3" fontId="33" fillId="4" borderId="12" xfId="0" quotePrefix="1" applyNumberFormat="1" applyFont="1" applyFill="1" applyBorder="1" applyAlignment="1" applyProtection="1"/>
    <xf numFmtId="3" fontId="33" fillId="11" borderId="93" xfId="0" applyNumberFormat="1" applyFont="1" applyFill="1" applyBorder="1" applyAlignment="1" applyProtection="1"/>
    <xf numFmtId="3" fontId="33" fillId="11" borderId="94" xfId="0" applyNumberFormat="1" applyFont="1" applyFill="1" applyBorder="1" applyAlignment="1" applyProtection="1"/>
    <xf numFmtId="3" fontId="33" fillId="11" borderId="95" xfId="0" applyNumberFormat="1" applyFont="1" applyFill="1" applyBorder="1" applyAlignment="1" applyProtection="1"/>
    <xf numFmtId="175" fontId="33" fillId="11" borderId="121" xfId="0" applyNumberFormat="1" applyFont="1" applyFill="1" applyBorder="1" applyAlignment="1" applyProtection="1"/>
    <xf numFmtId="175" fontId="33" fillId="11" borderId="138" xfId="0" applyNumberFormat="1" applyFont="1" applyFill="1" applyBorder="1" applyAlignment="1" applyProtection="1"/>
    <xf numFmtId="175" fontId="33" fillId="11" borderId="122" xfId="0" applyNumberFormat="1" applyFont="1" applyFill="1" applyBorder="1" applyAlignment="1" applyProtection="1"/>
    <xf numFmtId="175" fontId="33" fillId="11" borderId="93" xfId="0" applyNumberFormat="1" applyFont="1" applyFill="1" applyBorder="1" applyAlignment="1" applyProtection="1">
      <alignment horizontal="right"/>
    </xf>
    <xf numFmtId="175" fontId="33" fillId="11" borderId="94" xfId="0" applyNumberFormat="1" applyFont="1" applyFill="1" applyBorder="1" applyAlignment="1" applyProtection="1">
      <alignment horizontal="right"/>
    </xf>
    <xf numFmtId="175" fontId="33" fillId="11" borderId="95" xfId="0" applyNumberFormat="1" applyFont="1" applyFill="1" applyBorder="1" applyAlignment="1" applyProtection="1">
      <alignment horizontal="right"/>
    </xf>
    <xf numFmtId="3" fontId="33" fillId="4" borderId="80" xfId="0" applyNumberFormat="1" applyFont="1" applyFill="1" applyBorder="1" applyAlignment="1" applyProtection="1">
      <alignment horizontal="right"/>
    </xf>
    <xf numFmtId="3" fontId="33" fillId="4" borderId="57" xfId="0" applyNumberFormat="1" applyFont="1" applyFill="1" applyBorder="1" applyAlignment="1" applyProtection="1">
      <alignment horizontal="right"/>
    </xf>
    <xf numFmtId="3" fontId="33" fillId="4" borderId="82" xfId="0" applyNumberFormat="1" applyFont="1" applyFill="1" applyBorder="1" applyAlignment="1" applyProtection="1">
      <alignment horizontal="right"/>
    </xf>
    <xf numFmtId="3" fontId="33" fillId="4" borderId="139" xfId="0" applyNumberFormat="1" applyFont="1" applyFill="1" applyBorder="1" applyAlignment="1" applyProtection="1"/>
    <xf numFmtId="3" fontId="33" fillId="4" borderId="19" xfId="0" applyNumberFormat="1" applyFont="1" applyFill="1" applyBorder="1" applyAlignment="1" applyProtection="1"/>
    <xf numFmtId="3" fontId="33" fillId="4" borderId="20" xfId="0" applyNumberFormat="1" applyFont="1" applyFill="1" applyBorder="1" applyAlignment="1" applyProtection="1"/>
    <xf numFmtId="0" fontId="44" fillId="4" borderId="15" xfId="0" applyFont="1" applyFill="1" applyBorder="1" applyAlignment="1" applyProtection="1">
      <alignment horizontal="right"/>
    </xf>
    <xf numFmtId="0" fontId="42" fillId="4" borderId="28" xfId="0" quotePrefix="1" applyFont="1" applyFill="1" applyBorder="1" applyAlignment="1" applyProtection="1">
      <alignment horizontal="center" vertical="top"/>
    </xf>
    <xf numFmtId="0" fontId="44" fillId="4" borderId="9" xfId="0" applyFont="1" applyFill="1" applyBorder="1" applyAlignment="1" applyProtection="1">
      <alignment horizontal="center"/>
    </xf>
    <xf numFmtId="0" fontId="44" fillId="4" borderId="92" xfId="0" applyFont="1" applyFill="1" applyBorder="1" applyAlignment="1" applyProtection="1">
      <alignment horizontal="center"/>
    </xf>
    <xf numFmtId="0" fontId="44" fillId="4" borderId="18" xfId="0" applyFont="1" applyFill="1" applyBorder="1" applyAlignment="1" applyProtection="1">
      <alignment horizontal="center"/>
    </xf>
    <xf numFmtId="0" fontId="44" fillId="4" borderId="17" xfId="0" applyFont="1" applyFill="1" applyBorder="1" applyAlignment="1" applyProtection="1">
      <alignment horizontal="center"/>
    </xf>
    <xf numFmtId="0" fontId="33" fillId="4" borderId="24" xfId="0" applyFont="1" applyFill="1" applyBorder="1" applyProtection="1"/>
    <xf numFmtId="3" fontId="113" fillId="11" borderId="42" xfId="0" applyNumberFormat="1" applyFont="1" applyFill="1" applyBorder="1" applyAlignment="1" applyProtection="1">
      <alignment horizontal="center"/>
    </xf>
    <xf numFmtId="3" fontId="113" fillId="11" borderId="44" xfId="0" applyNumberFormat="1" applyFont="1" applyFill="1" applyBorder="1" applyAlignment="1" applyProtection="1">
      <alignment horizontal="center"/>
    </xf>
    <xf numFmtId="3" fontId="113" fillId="11" borderId="47" xfId="0" applyNumberFormat="1" applyFont="1" applyFill="1" applyBorder="1" applyAlignment="1" applyProtection="1">
      <alignment horizontal="center"/>
    </xf>
    <xf numFmtId="0" fontId="41" fillId="13" borderId="0" xfId="0" applyFont="1" applyFill="1" applyBorder="1" applyProtection="1"/>
    <xf numFmtId="0" fontId="109" fillId="13" borderId="0" xfId="0" applyFont="1" applyFill="1" applyBorder="1" applyProtection="1"/>
    <xf numFmtId="0" fontId="33" fillId="13" borderId="0" xfId="0" applyFont="1" applyFill="1" applyBorder="1" applyProtection="1"/>
    <xf numFmtId="165" fontId="33" fillId="13" borderId="0" xfId="0" applyNumberFormat="1" applyFont="1" applyFill="1" applyBorder="1" applyProtection="1"/>
    <xf numFmtId="165" fontId="44" fillId="13" borderId="0" xfId="0" applyNumberFormat="1" applyFont="1" applyFill="1" applyBorder="1" applyProtection="1"/>
    <xf numFmtId="0" fontId="15" fillId="4" borderId="45" xfId="12" applyFont="1" applyFill="1" applyBorder="1" applyAlignment="1">
      <alignment horizontal="left" vertical="center" wrapText="1"/>
    </xf>
    <xf numFmtId="0" fontId="15" fillId="4" borderId="0" xfId="12" applyFont="1" applyFill="1" applyBorder="1" applyAlignment="1">
      <alignment horizontal="left" vertical="center" wrapText="1"/>
    </xf>
    <xf numFmtId="0" fontId="198" fillId="15" borderId="93" xfId="12" quotePrefix="1" applyFont="1" applyFill="1" applyBorder="1" applyAlignment="1">
      <alignment horizontal="right" vertical="center"/>
    </xf>
    <xf numFmtId="0" fontId="41" fillId="4" borderId="0" xfId="0" applyFont="1" applyFill="1" applyBorder="1" applyProtection="1"/>
    <xf numFmtId="0" fontId="112" fillId="4" borderId="0" xfId="0" applyFont="1" applyFill="1" applyProtection="1"/>
    <xf numFmtId="0" fontId="41" fillId="4" borderId="117" xfId="0" applyFont="1" applyFill="1" applyBorder="1" applyProtection="1"/>
    <xf numFmtId="0" fontId="41" fillId="4" borderId="45" xfId="0" applyFont="1" applyFill="1" applyBorder="1" applyProtection="1"/>
    <xf numFmtId="0" fontId="41" fillId="4" borderId="55" xfId="0" applyFont="1" applyFill="1" applyBorder="1" applyProtection="1"/>
    <xf numFmtId="0" fontId="41" fillId="13" borderId="0" xfId="0" applyFont="1" applyFill="1" applyProtection="1"/>
    <xf numFmtId="0" fontId="109" fillId="13" borderId="0" xfId="0" applyFont="1" applyFill="1" applyProtection="1"/>
    <xf numFmtId="0" fontId="4" fillId="4" borderId="0" xfId="4" applyFont="1" applyFill="1" applyAlignment="1">
      <alignment horizontal="left" vertical="center"/>
    </xf>
    <xf numFmtId="167" fontId="4" fillId="4" borderId="0" xfId="4" applyNumberFormat="1" applyFont="1" applyFill="1" applyAlignment="1">
      <alignment horizontal="center" vertical="center"/>
    </xf>
    <xf numFmtId="167" fontId="4" fillId="4" borderId="0" xfId="4" applyNumberFormat="1" applyFont="1" applyFill="1" applyAlignment="1">
      <alignment horizontal="left" vertical="center"/>
    </xf>
    <xf numFmtId="0" fontId="110" fillId="14" borderId="14" xfId="0" applyFont="1" applyFill="1" applyBorder="1" applyAlignment="1" applyProtection="1">
      <alignment horizontal="center" vertical="center"/>
    </xf>
    <xf numFmtId="0" fontId="40" fillId="14" borderId="140" xfId="0" quotePrefix="1" applyFont="1" applyFill="1" applyBorder="1" applyAlignment="1" applyProtection="1">
      <alignment horizontal="left"/>
    </xf>
    <xf numFmtId="0" fontId="109" fillId="14" borderId="140" xfId="0" applyFont="1" applyFill="1" applyBorder="1" applyProtection="1"/>
    <xf numFmtId="0" fontId="109" fillId="14" borderId="141" xfId="0" applyFont="1" applyFill="1" applyBorder="1" applyProtection="1"/>
    <xf numFmtId="166" fontId="12" fillId="11" borderId="14" xfId="4" quotePrefix="1" applyNumberFormat="1" applyFont="1" applyFill="1" applyBorder="1" applyAlignment="1" applyProtection="1">
      <alignment horizontal="center" vertical="center"/>
    </xf>
    <xf numFmtId="166" fontId="199" fillId="11" borderId="51" xfId="4" applyNumberFormat="1" applyFont="1" applyFill="1" applyBorder="1" applyAlignment="1" applyProtection="1">
      <alignment horizontal="center" vertical="center"/>
      <protection locked="0"/>
    </xf>
    <xf numFmtId="0" fontId="110" fillId="4" borderId="66" xfId="0" applyFont="1" applyFill="1" applyBorder="1" applyAlignment="1" applyProtection="1">
      <alignment horizontal="left"/>
    </xf>
    <xf numFmtId="0" fontId="110" fillId="4" borderId="14" xfId="0" quotePrefix="1" applyFont="1" applyFill="1" applyBorder="1" applyAlignment="1" applyProtection="1">
      <alignment horizontal="left"/>
    </xf>
    <xf numFmtId="0" fontId="110" fillId="4" borderId="57" xfId="0" applyFont="1" applyFill="1" applyBorder="1" applyAlignment="1" applyProtection="1">
      <alignment horizontal="left"/>
    </xf>
    <xf numFmtId="3" fontId="110" fillId="14" borderId="94" xfId="0" applyNumberFormat="1" applyFont="1" applyFill="1" applyBorder="1" applyAlignment="1" applyProtection="1">
      <alignment horizontal="center"/>
    </xf>
    <xf numFmtId="3" fontId="113" fillId="4" borderId="133" xfId="0" applyNumberFormat="1" applyFont="1" applyFill="1" applyBorder="1" applyAlignment="1" applyProtection="1">
      <alignment horizontal="center"/>
    </xf>
    <xf numFmtId="3" fontId="113" fillId="4" borderId="48" xfId="0" applyNumberFormat="1" applyFont="1" applyFill="1" applyBorder="1" applyAlignment="1" applyProtection="1">
      <alignment horizontal="center"/>
    </xf>
    <xf numFmtId="3" fontId="113" fillId="4" borderId="14" xfId="0" applyNumberFormat="1" applyFont="1" applyFill="1" applyBorder="1" applyAlignment="1" applyProtection="1">
      <alignment horizontal="center"/>
    </xf>
    <xf numFmtId="3" fontId="113" fillId="4" borderId="66" xfId="0" applyNumberFormat="1" applyFont="1" applyFill="1" applyBorder="1" applyAlignment="1" applyProtection="1">
      <alignment horizontal="center"/>
    </xf>
    <xf numFmtId="3" fontId="113" fillId="4" borderId="42" xfId="0" applyNumberFormat="1" applyFont="1" applyFill="1" applyBorder="1" applyAlignment="1" applyProtection="1">
      <alignment horizontal="center"/>
    </xf>
    <xf numFmtId="3" fontId="113" fillId="4" borderId="44" xfId="0" applyNumberFormat="1" applyFont="1" applyFill="1" applyBorder="1" applyAlignment="1" applyProtection="1">
      <alignment horizontal="center"/>
    </xf>
    <xf numFmtId="3" fontId="113" fillId="4" borderId="18" xfId="0" applyNumberFormat="1" applyFont="1" applyFill="1" applyBorder="1" applyAlignment="1" applyProtection="1">
      <alignment horizontal="center"/>
    </xf>
    <xf numFmtId="3" fontId="113" fillId="4" borderId="136" xfId="0" applyNumberFormat="1" applyFont="1" applyFill="1" applyBorder="1" applyAlignment="1" applyProtection="1">
      <alignment horizontal="center"/>
    </xf>
    <xf numFmtId="3" fontId="113" fillId="4" borderId="42" xfId="0" quotePrefix="1" applyNumberFormat="1" applyFont="1" applyFill="1" applyBorder="1" applyAlignment="1" applyProtection="1">
      <alignment horizontal="center"/>
    </xf>
    <xf numFmtId="3" fontId="113" fillId="4" borderId="47" xfId="0" quotePrefix="1" applyNumberFormat="1" applyFont="1" applyFill="1" applyBorder="1" applyAlignment="1" applyProtection="1">
      <alignment horizontal="center"/>
    </xf>
    <xf numFmtId="3" fontId="113" fillId="11" borderId="14" xfId="0" applyNumberFormat="1" applyFont="1" applyFill="1" applyBorder="1" applyAlignment="1" applyProtection="1">
      <alignment horizontal="center"/>
    </xf>
    <xf numFmtId="3" fontId="113" fillId="4" borderId="116" xfId="0" applyNumberFormat="1" applyFont="1" applyFill="1" applyBorder="1" applyAlignment="1" applyProtection="1">
      <alignment horizontal="center"/>
    </xf>
    <xf numFmtId="3" fontId="113" fillId="4" borderId="57" xfId="0" quotePrefix="1" applyNumberFormat="1" applyFont="1" applyFill="1" applyBorder="1" applyAlignment="1" applyProtection="1">
      <alignment horizontal="center"/>
    </xf>
    <xf numFmtId="3" fontId="113" fillId="13" borderId="94" xfId="0" applyNumberFormat="1" applyFont="1" applyFill="1" applyBorder="1" applyAlignment="1" applyProtection="1">
      <alignment horizontal="center"/>
    </xf>
    <xf numFmtId="3" fontId="113" fillId="4" borderId="116" xfId="0" quotePrefix="1" applyNumberFormat="1" applyFont="1" applyFill="1" applyBorder="1" applyAlignment="1" applyProtection="1">
      <alignment horizontal="center"/>
    </xf>
    <xf numFmtId="3" fontId="113" fillId="4" borderId="44" xfId="0" quotePrefix="1" applyNumberFormat="1" applyFont="1" applyFill="1" applyBorder="1" applyAlignment="1" applyProtection="1">
      <alignment horizontal="center"/>
    </xf>
    <xf numFmtId="3" fontId="113" fillId="4" borderId="48" xfId="0" quotePrefix="1" applyNumberFormat="1" applyFont="1" applyFill="1" applyBorder="1" applyAlignment="1" applyProtection="1">
      <alignment horizontal="center"/>
    </xf>
    <xf numFmtId="3" fontId="113" fillId="4" borderId="14" xfId="0" quotePrefix="1" applyNumberFormat="1" applyFont="1" applyFill="1" applyBorder="1" applyAlignment="1" applyProtection="1">
      <alignment horizontal="center"/>
    </xf>
    <xf numFmtId="3" fontId="113" fillId="11" borderId="94" xfId="0" applyNumberFormat="1" applyFont="1" applyFill="1" applyBorder="1" applyAlignment="1" applyProtection="1">
      <alignment horizontal="center"/>
    </xf>
    <xf numFmtId="3" fontId="113" fillId="14" borderId="138" xfId="0" applyNumberFormat="1" applyFont="1" applyFill="1" applyBorder="1" applyAlignment="1" applyProtection="1">
      <alignment horizontal="center"/>
    </xf>
    <xf numFmtId="3" fontId="113" fillId="4" borderId="66" xfId="0" quotePrefix="1" applyNumberFormat="1" applyFont="1" applyFill="1" applyBorder="1" applyAlignment="1" applyProtection="1">
      <alignment horizontal="center"/>
    </xf>
    <xf numFmtId="3" fontId="113" fillId="14" borderId="94" xfId="0" applyNumberFormat="1" applyFont="1" applyFill="1" applyBorder="1" applyAlignment="1" applyProtection="1">
      <alignment horizontal="center"/>
    </xf>
    <xf numFmtId="3" fontId="113" fillId="4" borderId="57" xfId="0" applyNumberFormat="1" applyFont="1" applyFill="1" applyBorder="1" applyAlignment="1" applyProtection="1">
      <alignment horizontal="center"/>
    </xf>
    <xf numFmtId="3" fontId="113" fillId="4" borderId="19" xfId="0" applyNumberFormat="1" applyFont="1" applyFill="1" applyBorder="1" applyAlignment="1" applyProtection="1">
      <alignment horizontal="center"/>
    </xf>
    <xf numFmtId="176" fontId="200" fillId="4" borderId="0" xfId="8" applyNumberFormat="1" applyFont="1" applyFill="1" applyBorder="1" applyProtection="1"/>
    <xf numFmtId="176" fontId="200" fillId="4" borderId="0" xfId="8" applyNumberFormat="1" applyFont="1" applyFill="1" applyBorder="1" applyAlignment="1" applyProtection="1">
      <alignment horizontal="center"/>
    </xf>
    <xf numFmtId="176" fontId="201" fillId="4" borderId="0" xfId="8" applyNumberFormat="1" applyFont="1" applyFill="1" applyBorder="1" applyAlignment="1" applyProtection="1">
      <alignment horizontal="center"/>
    </xf>
    <xf numFmtId="168" fontId="15" fillId="4" borderId="74" xfId="12" quotePrefix="1" applyNumberFormat="1" applyFont="1" applyFill="1" applyBorder="1" applyAlignment="1">
      <alignment horizontal="right" vertical="center"/>
    </xf>
    <xf numFmtId="0" fontId="202" fillId="17" borderId="36" xfId="8" applyFont="1" applyFill="1" applyBorder="1" applyAlignment="1" applyProtection="1">
      <alignment horizontal="center"/>
    </xf>
    <xf numFmtId="0" fontId="41" fillId="4" borderId="50" xfId="0" quotePrefix="1" applyFont="1" applyFill="1" applyBorder="1" applyAlignment="1" applyProtection="1">
      <alignment horizontal="left"/>
    </xf>
    <xf numFmtId="175" fontId="203" fillId="4" borderId="50" xfId="0" quotePrefix="1" applyNumberFormat="1" applyFont="1" applyFill="1" applyBorder="1" applyAlignment="1" applyProtection="1"/>
    <xf numFmtId="175" fontId="204" fillId="4" borderId="50" xfId="0" quotePrefix="1" applyNumberFormat="1" applyFont="1" applyFill="1" applyBorder="1" applyAlignment="1" applyProtection="1"/>
    <xf numFmtId="175" fontId="204" fillId="4" borderId="72" xfId="0" quotePrefix="1" applyNumberFormat="1" applyFont="1" applyFill="1" applyBorder="1" applyAlignment="1" applyProtection="1"/>
    <xf numFmtId="0" fontId="205" fillId="11" borderId="9" xfId="12" applyFont="1" applyFill="1" applyBorder="1" applyAlignment="1">
      <alignment horizontal="left" vertical="center"/>
    </xf>
    <xf numFmtId="0" fontId="41" fillId="4" borderId="124" xfId="0" quotePrefix="1" applyFont="1" applyFill="1" applyBorder="1" applyAlignment="1" applyProtection="1">
      <alignment horizontal="left"/>
    </xf>
    <xf numFmtId="175" fontId="203" fillId="4" borderId="124" xfId="0" quotePrefix="1" applyNumberFormat="1" applyFont="1" applyFill="1" applyBorder="1" applyAlignment="1" applyProtection="1"/>
    <xf numFmtId="175" fontId="204" fillId="4" borderId="124" xfId="0" quotePrefix="1" applyNumberFormat="1" applyFont="1" applyFill="1" applyBorder="1" applyAlignment="1" applyProtection="1"/>
    <xf numFmtId="0" fontId="44" fillId="4" borderId="0" xfId="0" applyFont="1" applyFill="1" applyAlignment="1" applyProtection="1">
      <alignment horizontal="right" vertical="center"/>
    </xf>
    <xf numFmtId="176" fontId="200" fillId="4" borderId="142" xfId="8" applyNumberFormat="1" applyFont="1" applyFill="1" applyBorder="1" applyProtection="1"/>
    <xf numFmtId="176" fontId="200" fillId="4" borderId="142" xfId="8" applyNumberFormat="1" applyFont="1" applyFill="1" applyBorder="1" applyAlignment="1" applyProtection="1">
      <alignment horizontal="center"/>
    </xf>
    <xf numFmtId="176" fontId="201" fillId="4" borderId="142" xfId="8" applyNumberFormat="1" applyFont="1" applyFill="1" applyBorder="1" applyAlignment="1" applyProtection="1">
      <alignment horizontal="center"/>
    </xf>
    <xf numFmtId="1" fontId="44" fillId="4" borderId="68" xfId="0" applyNumberFormat="1" applyFont="1" applyFill="1" applyBorder="1" applyProtection="1"/>
    <xf numFmtId="0" fontId="174" fillId="11" borderId="14" xfId="4" applyFont="1" applyFill="1" applyBorder="1" applyAlignment="1" applyProtection="1">
      <alignment horizontal="center" vertical="center"/>
      <protection locked="0"/>
    </xf>
    <xf numFmtId="0" fontId="113" fillId="4" borderId="0" xfId="0" applyFont="1" applyFill="1" applyBorder="1" applyAlignment="1" applyProtection="1">
      <alignment horizontal="right"/>
    </xf>
    <xf numFmtId="1" fontId="113" fillId="4" borderId="0" xfId="0" applyNumberFormat="1" applyFont="1" applyFill="1" applyBorder="1" applyAlignment="1" applyProtection="1">
      <alignment horizontal="right"/>
    </xf>
    <xf numFmtId="0" fontId="4" fillId="4" borderId="0" xfId="4" applyFont="1" applyFill="1" applyBorder="1" applyAlignment="1" applyProtection="1">
      <alignment horizontal="left" vertical="center"/>
    </xf>
    <xf numFmtId="0" fontId="4" fillId="4" borderId="0" xfId="4" applyFont="1" applyFill="1" applyBorder="1" applyAlignment="1" applyProtection="1">
      <alignment horizontal="right" vertical="center"/>
    </xf>
    <xf numFmtId="3" fontId="174" fillId="11" borderId="14" xfId="4" applyNumberFormat="1" applyFont="1" applyFill="1" applyBorder="1" applyAlignment="1" applyProtection="1">
      <alignment horizontal="center" vertical="center"/>
      <protection locked="0"/>
    </xf>
    <xf numFmtId="0" fontId="4" fillId="4" borderId="0" xfId="4" applyFont="1" applyFill="1" applyBorder="1" applyAlignment="1" applyProtection="1">
      <alignment vertical="center"/>
    </xf>
    <xf numFmtId="165" fontId="4" fillId="4" borderId="0" xfId="4" applyNumberFormat="1" applyFont="1" applyFill="1" applyBorder="1" applyAlignment="1" applyProtection="1">
      <alignment vertical="center"/>
    </xf>
    <xf numFmtId="0" fontId="4" fillId="0" borderId="0" xfId="4" applyFont="1" applyAlignment="1" applyProtection="1">
      <alignment vertical="center"/>
    </xf>
    <xf numFmtId="0" fontId="4" fillId="4" borderId="0" xfId="4" applyFont="1" applyFill="1" applyAlignment="1" applyProtection="1">
      <alignment vertical="center" wrapText="1"/>
    </xf>
    <xf numFmtId="3" fontId="4" fillId="0" borderId="0" xfId="4" applyNumberFormat="1" applyFont="1" applyBorder="1" applyAlignment="1" applyProtection="1">
      <alignment horizontal="right" vertical="center"/>
    </xf>
    <xf numFmtId="0" fontId="4" fillId="4" borderId="68" xfId="4" applyFont="1" applyFill="1" applyBorder="1" applyAlignment="1" applyProtection="1">
      <alignment horizontal="center" vertical="center"/>
    </xf>
    <xf numFmtId="0" fontId="173" fillId="4" borderId="68" xfId="4" applyFont="1" applyFill="1" applyBorder="1" applyAlignment="1" applyProtection="1">
      <alignment vertical="center"/>
    </xf>
    <xf numFmtId="0" fontId="4" fillId="4" borderId="143" xfId="4" applyFont="1" applyFill="1" applyBorder="1" applyAlignment="1" applyProtection="1">
      <alignment vertical="center"/>
    </xf>
    <xf numFmtId="0" fontId="15" fillId="0" borderId="0" xfId="4" applyFont="1" applyAlignment="1" applyProtection="1">
      <alignment horizontal="right" vertical="center"/>
    </xf>
    <xf numFmtId="0" fontId="15" fillId="4" borderId="0" xfId="4" applyFont="1" applyFill="1" applyBorder="1" applyAlignment="1" applyProtection="1">
      <alignment vertical="center"/>
    </xf>
    <xf numFmtId="0" fontId="15" fillId="4" borderId="144" xfId="4" applyFont="1" applyFill="1" applyBorder="1" applyAlignment="1" applyProtection="1">
      <alignment horizontal="right" vertical="center"/>
    </xf>
    <xf numFmtId="0" fontId="52" fillId="4" borderId="0" xfId="0" applyFont="1" applyFill="1" applyBorder="1" applyAlignment="1" applyProtection="1">
      <alignment horizontal="center"/>
    </xf>
    <xf numFmtId="0" fontId="52" fillId="4" borderId="0" xfId="0" applyFont="1" applyFill="1" applyAlignment="1" applyProtection="1">
      <alignment horizontal="center"/>
    </xf>
    <xf numFmtId="0" fontId="44" fillId="4" borderId="24" xfId="0" quotePrefix="1" applyFont="1" applyFill="1" applyBorder="1" applyAlignment="1" applyProtection="1">
      <alignment horizontal="center"/>
    </xf>
    <xf numFmtId="0" fontId="52" fillId="4" borderId="69" xfId="0" quotePrefix="1" applyFont="1" applyFill="1" applyBorder="1" applyAlignment="1" applyProtection="1">
      <alignment horizontal="center"/>
    </xf>
    <xf numFmtId="0" fontId="52" fillId="4" borderId="14" xfId="0" quotePrefix="1" applyFont="1" applyFill="1" applyBorder="1" applyAlignment="1" applyProtection="1">
      <alignment horizontal="center"/>
    </xf>
    <xf numFmtId="0" fontId="52" fillId="4" borderId="12" xfId="0" quotePrefix="1" applyFont="1" applyFill="1" applyBorder="1" applyAlignment="1" applyProtection="1">
      <alignment horizontal="center"/>
    </xf>
    <xf numFmtId="0" fontId="12" fillId="4" borderId="0" xfId="4" applyFont="1" applyFill="1" applyAlignment="1">
      <alignment horizontal="right" vertical="center"/>
    </xf>
    <xf numFmtId="0" fontId="24" fillId="11" borderId="33" xfId="4" applyFont="1" applyFill="1" applyBorder="1" applyAlignment="1">
      <alignment horizontal="left"/>
    </xf>
    <xf numFmtId="0" fontId="137" fillId="4" borderId="0" xfId="4" applyFont="1" applyFill="1" applyAlignment="1">
      <alignment horizontal="left" vertical="center"/>
    </xf>
    <xf numFmtId="0" fontId="12" fillId="4" borderId="0" xfId="4" applyFont="1" applyFill="1" applyAlignment="1">
      <alignment horizontal="right" vertical="center" wrapText="1"/>
    </xf>
    <xf numFmtId="0" fontId="4" fillId="0" borderId="0" xfId="4" applyFont="1" applyAlignment="1" applyProtection="1">
      <alignment vertical="center" wrapText="1"/>
    </xf>
    <xf numFmtId="0" fontId="4" fillId="0" borderId="0" xfId="4" applyFont="1" applyBorder="1" applyAlignment="1" applyProtection="1">
      <alignment vertical="center"/>
    </xf>
    <xf numFmtId="0" fontId="4" fillId="0" borderId="0" xfId="4" applyFont="1" applyBorder="1" applyAlignment="1" applyProtection="1">
      <alignment vertical="center" wrapText="1"/>
    </xf>
    <xf numFmtId="3" fontId="7" fillId="0" borderId="0" xfId="4" applyNumberFormat="1" applyFont="1" applyFill="1" applyAlignment="1" applyProtection="1">
      <alignment horizontal="right" vertical="center"/>
    </xf>
    <xf numFmtId="3" fontId="4" fillId="0" borderId="0" xfId="4" applyNumberFormat="1" applyFont="1" applyFill="1" applyAlignment="1" applyProtection="1">
      <alignment horizontal="right" vertical="center"/>
    </xf>
    <xf numFmtId="0" fontId="4" fillId="4" borderId="0" xfId="4" applyFont="1" applyFill="1" applyBorder="1" applyAlignment="1" applyProtection="1">
      <alignment vertical="center" wrapText="1"/>
    </xf>
    <xf numFmtId="0" fontId="12" fillId="4" borderId="0" xfId="4" applyFont="1" applyFill="1" applyAlignment="1" applyProtection="1">
      <alignment horizontal="left" vertical="center"/>
    </xf>
    <xf numFmtId="3" fontId="182" fillId="6" borderId="25" xfId="4" applyNumberFormat="1" applyFont="1" applyFill="1" applyBorder="1" applyAlignment="1" applyProtection="1">
      <alignment horizontal="left" vertical="center"/>
    </xf>
    <xf numFmtId="3" fontId="4" fillId="6" borderId="50" xfId="4" applyNumberFormat="1" applyFont="1" applyFill="1" applyBorder="1" applyAlignment="1" applyProtection="1">
      <alignment horizontal="right" vertical="center"/>
    </xf>
    <xf numFmtId="3" fontId="4" fillId="6" borderId="51" xfId="4" applyNumberFormat="1" applyFont="1" applyFill="1" applyBorder="1" applyAlignment="1" applyProtection="1">
      <alignment horizontal="right" vertical="center"/>
    </xf>
    <xf numFmtId="166" fontId="199" fillId="11" borderId="51" xfId="4" applyNumberFormat="1" applyFont="1" applyFill="1" applyBorder="1" applyAlignment="1" applyProtection="1">
      <alignment horizontal="center" vertical="center"/>
    </xf>
    <xf numFmtId="0" fontId="4" fillId="4" borderId="0" xfId="4" quotePrefix="1" applyFont="1" applyFill="1" applyAlignment="1" applyProtection="1">
      <alignment vertical="center"/>
    </xf>
    <xf numFmtId="0" fontId="4" fillId="4" borderId="0" xfId="4" applyFont="1" applyFill="1" applyAlignment="1" applyProtection="1">
      <alignment horizontal="center" vertical="center"/>
    </xf>
    <xf numFmtId="0" fontId="12" fillId="0" borderId="0" xfId="4" applyFont="1" applyAlignment="1" applyProtection="1">
      <alignment horizontal="center" vertical="center"/>
    </xf>
    <xf numFmtId="0" fontId="12" fillId="4" borderId="0" xfId="0" applyFont="1" applyFill="1" applyAlignment="1" applyProtection="1">
      <alignment horizontal="right" vertical="center"/>
    </xf>
    <xf numFmtId="0" fontId="12" fillId="4" borderId="0" xfId="4" quotePrefix="1" applyFont="1" applyFill="1" applyAlignment="1" applyProtection="1">
      <alignment vertical="center"/>
    </xf>
    <xf numFmtId="3" fontId="7" fillId="4" borderId="0" xfId="4" quotePrefix="1" applyNumberFormat="1" applyFont="1" applyFill="1" applyAlignment="1" applyProtection="1">
      <alignment horizontal="right" vertical="center"/>
    </xf>
    <xf numFmtId="3" fontId="7" fillId="4" borderId="0" xfId="4" applyNumberFormat="1" applyFont="1" applyFill="1" applyAlignment="1" applyProtection="1">
      <alignment horizontal="right" vertical="center"/>
    </xf>
    <xf numFmtId="0" fontId="7" fillId="0" borderId="0" xfId="12" quotePrefix="1" applyFont="1" applyFill="1" applyBorder="1" applyAlignment="1" applyProtection="1">
      <alignment horizontal="right" vertical="center"/>
    </xf>
    <xf numFmtId="0" fontId="12" fillId="0" borderId="0" xfId="0" applyFont="1" applyFill="1" applyBorder="1" applyAlignment="1" applyProtection="1">
      <alignment horizontal="right" wrapText="1"/>
    </xf>
    <xf numFmtId="49" fontId="207" fillId="11" borderId="14" xfId="0" applyNumberFormat="1" applyFont="1" applyFill="1" applyBorder="1" applyAlignment="1" applyProtection="1">
      <alignment horizontal="center" vertical="center"/>
    </xf>
    <xf numFmtId="3" fontId="4" fillId="0" borderId="0" xfId="4" applyNumberFormat="1" applyFont="1" applyFill="1" applyBorder="1" applyAlignment="1" applyProtection="1">
      <alignment horizontal="right" vertical="center"/>
    </xf>
    <xf numFmtId="0" fontId="7" fillId="4" borderId="0" xfId="4" quotePrefix="1" applyFont="1" applyFill="1" applyAlignment="1" applyProtection="1">
      <alignment horizontal="right" vertical="center"/>
    </xf>
    <xf numFmtId="0" fontId="4" fillId="4" borderId="0" xfId="4" quotePrefix="1" applyFont="1" applyFill="1" applyAlignment="1" applyProtection="1">
      <alignment horizontal="right" vertical="center"/>
    </xf>
    <xf numFmtId="0" fontId="12" fillId="4" borderId="0" xfId="4" quotePrefix="1" applyFont="1" applyFill="1" applyAlignment="1" applyProtection="1">
      <alignment horizontal="right" vertical="center"/>
    </xf>
    <xf numFmtId="0" fontId="181" fillId="6" borderId="62" xfId="4" applyFont="1" applyFill="1" applyBorder="1" applyAlignment="1" applyProtection="1">
      <alignment vertical="center"/>
    </xf>
    <xf numFmtId="0" fontId="181" fillId="6" borderId="63" xfId="4" applyFont="1" applyFill="1" applyBorder="1" applyAlignment="1" applyProtection="1">
      <alignment horizontal="center" vertical="center"/>
    </xf>
    <xf numFmtId="0" fontId="208" fillId="6" borderId="64" xfId="4" applyFont="1" applyFill="1" applyBorder="1" applyAlignment="1" applyProtection="1">
      <alignment horizontal="center" vertical="center" wrapText="1"/>
    </xf>
    <xf numFmtId="0" fontId="184" fillId="14" borderId="7" xfId="4" applyFont="1" applyFill="1" applyBorder="1" applyAlignment="1" applyProtection="1">
      <alignment horizontal="center" vertical="center"/>
    </xf>
    <xf numFmtId="0" fontId="209" fillId="14" borderId="63" xfId="0" applyFont="1" applyFill="1" applyBorder="1" applyAlignment="1" applyProtection="1">
      <alignment horizontal="center" vertical="center"/>
    </xf>
    <xf numFmtId="0" fontId="210" fillId="14" borderId="63" xfId="4" applyFont="1" applyFill="1" applyBorder="1" applyAlignment="1" applyProtection="1">
      <alignment horizontal="center" vertical="center"/>
    </xf>
    <xf numFmtId="0" fontId="181" fillId="14" borderId="64" xfId="4" applyFont="1" applyFill="1" applyBorder="1" applyAlignment="1" applyProtection="1">
      <alignment horizontal="center" vertical="center"/>
    </xf>
    <xf numFmtId="0" fontId="211" fillId="14" borderId="41" xfId="4" applyFont="1" applyFill="1" applyBorder="1" applyAlignment="1" applyProtection="1">
      <alignment horizontal="center" vertical="center"/>
    </xf>
    <xf numFmtId="0" fontId="211" fillId="14" borderId="66" xfId="4" applyFont="1" applyFill="1" applyBorder="1" applyAlignment="1" applyProtection="1">
      <alignment horizontal="center" vertical="center"/>
    </xf>
    <xf numFmtId="0" fontId="15" fillId="0" borderId="73" xfId="12" applyFont="1" applyFill="1" applyBorder="1" applyAlignment="1" applyProtection="1">
      <alignment horizontal="center" vertical="center" wrapText="1"/>
    </xf>
    <xf numFmtId="0" fontId="212" fillId="14" borderId="28" xfId="4" applyFont="1" applyFill="1" applyBorder="1" applyAlignment="1" applyProtection="1">
      <alignment horizontal="center" vertical="center"/>
    </xf>
    <xf numFmtId="1" fontId="182" fillId="11" borderId="69" xfId="4" applyNumberFormat="1" applyFont="1" applyFill="1" applyBorder="1" applyAlignment="1" applyProtection="1">
      <alignment horizontal="center" vertical="center" wrapText="1"/>
    </xf>
    <xf numFmtId="1" fontId="182" fillId="11" borderId="51" xfId="4" applyNumberFormat="1" applyFont="1" applyFill="1" applyBorder="1" applyAlignment="1" applyProtection="1">
      <alignment horizontal="center" vertical="center" wrapText="1"/>
    </xf>
    <xf numFmtId="1" fontId="182" fillId="11" borderId="14" xfId="4" applyNumberFormat="1" applyFont="1" applyFill="1" applyBorder="1" applyAlignment="1" applyProtection="1">
      <alignment horizontal="center" vertical="center" wrapText="1"/>
    </xf>
    <xf numFmtId="1" fontId="182" fillId="11" borderId="12" xfId="4" applyNumberFormat="1" applyFont="1" applyFill="1" applyBorder="1" applyAlignment="1" applyProtection="1">
      <alignment horizontal="center" vertical="center" wrapText="1"/>
    </xf>
    <xf numFmtId="0" fontId="4" fillId="4" borderId="123" xfId="4" applyFont="1" applyFill="1" applyBorder="1" applyAlignment="1" applyProtection="1">
      <alignment horizontal="left" vertical="center"/>
    </xf>
    <xf numFmtId="0" fontId="4" fillId="4" borderId="0" xfId="4" applyFont="1" applyFill="1" applyBorder="1" applyAlignment="1" applyProtection="1">
      <alignment horizontal="center" vertical="center"/>
    </xf>
    <xf numFmtId="0" fontId="190" fillId="4" borderId="67" xfId="4" applyFont="1" applyFill="1" applyBorder="1" applyAlignment="1" applyProtection="1">
      <alignment horizontal="left" vertical="center" wrapText="1"/>
    </xf>
    <xf numFmtId="0" fontId="4" fillId="4" borderId="80" xfId="4" applyFont="1" applyFill="1" applyBorder="1" applyAlignment="1" applyProtection="1">
      <alignment horizontal="center" vertical="center"/>
    </xf>
    <xf numFmtId="3" fontId="4" fillId="4" borderId="92" xfId="4" applyNumberFormat="1" applyFont="1" applyFill="1" applyBorder="1" applyAlignment="1" applyProtection="1">
      <alignment horizontal="right" vertical="center"/>
    </xf>
    <xf numFmtId="0" fontId="4" fillId="4" borderId="8" xfId="4" applyFont="1" applyFill="1" applyBorder="1" applyAlignment="1" applyProtection="1">
      <alignment vertical="center"/>
    </xf>
    <xf numFmtId="3" fontId="4" fillId="4" borderId="80" xfId="4" applyNumberFormat="1" applyFont="1" applyFill="1" applyBorder="1" applyAlignment="1" applyProtection="1">
      <alignment horizontal="right" vertical="center"/>
    </xf>
    <xf numFmtId="0" fontId="7" fillId="4" borderId="80" xfId="4" applyFont="1" applyFill="1" applyBorder="1" applyAlignment="1" applyProtection="1">
      <alignment vertical="center"/>
    </xf>
    <xf numFmtId="0" fontId="4" fillId="4" borderId="65" xfId="4" quotePrefix="1" applyFont="1" applyFill="1" applyBorder="1" applyAlignment="1" applyProtection="1">
      <alignment horizontal="center" vertical="center"/>
    </xf>
    <xf numFmtId="0" fontId="4" fillId="4" borderId="66" xfId="4" applyFont="1" applyFill="1" applyBorder="1" applyAlignment="1" applyProtection="1">
      <alignment horizontal="center" vertical="center"/>
    </xf>
    <xf numFmtId="0" fontId="4" fillId="0" borderId="67" xfId="4" quotePrefix="1" applyFont="1" applyBorder="1" applyAlignment="1" applyProtection="1">
      <alignment horizontal="center" vertical="center" wrapText="1"/>
    </xf>
    <xf numFmtId="3" fontId="4" fillId="4" borderId="65" xfId="4" applyNumberFormat="1" applyFont="1" applyFill="1" applyBorder="1" applyAlignment="1" applyProtection="1">
      <alignment horizontal="right" vertical="center"/>
    </xf>
    <xf numFmtId="168" fontId="183" fillId="11" borderId="36" xfId="12" quotePrefix="1" applyNumberFormat="1" applyFont="1" applyFill="1" applyBorder="1" applyAlignment="1" applyProtection="1">
      <alignment horizontal="right" vertical="center"/>
    </xf>
    <xf numFmtId="0" fontId="4" fillId="4" borderId="8" xfId="12" applyFont="1" applyFill="1" applyBorder="1" applyAlignment="1" applyProtection="1">
      <alignment horizontal="right" vertical="center"/>
    </xf>
    <xf numFmtId="168" fontId="10" fillId="4" borderId="42" xfId="12" quotePrefix="1" applyNumberFormat="1" applyFont="1" applyFill="1" applyBorder="1" applyAlignment="1" applyProtection="1">
      <alignment horizontal="right" vertical="center"/>
    </xf>
    <xf numFmtId="0" fontId="4" fillId="4" borderId="43" xfId="12" applyFont="1" applyFill="1" applyBorder="1" applyAlignment="1" applyProtection="1">
      <alignment horizontal="left" vertical="center" wrapText="1"/>
    </xf>
    <xf numFmtId="168" fontId="10" fillId="4" borderId="47" xfId="12" quotePrefix="1" applyNumberFormat="1" applyFont="1" applyFill="1" applyBorder="1" applyAlignment="1" applyProtection="1">
      <alignment horizontal="right" vertical="center"/>
    </xf>
    <xf numFmtId="0" fontId="4" fillId="4" borderId="52" xfId="12" applyFont="1" applyFill="1" applyBorder="1" applyAlignment="1" applyProtection="1">
      <alignment horizontal="left" vertical="center" wrapText="1"/>
    </xf>
    <xf numFmtId="168" fontId="7" fillId="4" borderId="8" xfId="12" quotePrefix="1" applyNumberFormat="1" applyFont="1" applyFill="1" applyBorder="1" applyAlignment="1" applyProtection="1">
      <alignment horizontal="right" vertical="center"/>
    </xf>
    <xf numFmtId="0" fontId="7" fillId="4" borderId="8" xfId="12" quotePrefix="1" applyFont="1" applyFill="1" applyBorder="1" applyAlignment="1" applyProtection="1">
      <alignment horizontal="right" vertical="center"/>
    </xf>
    <xf numFmtId="168" fontId="10" fillId="4" borderId="44" xfId="12" quotePrefix="1" applyNumberFormat="1" applyFont="1" applyFill="1" applyBorder="1" applyAlignment="1" applyProtection="1">
      <alignment horizontal="right" vertical="center"/>
    </xf>
    <xf numFmtId="0" fontId="4" fillId="4" borderId="45" xfId="12" applyFont="1" applyFill="1" applyBorder="1" applyAlignment="1" applyProtection="1">
      <alignment vertical="center" wrapText="1"/>
    </xf>
    <xf numFmtId="0" fontId="7" fillId="4" borderId="8" xfId="12" applyFont="1" applyFill="1" applyBorder="1" applyAlignment="1" applyProtection="1">
      <alignment horizontal="right" vertical="center"/>
    </xf>
    <xf numFmtId="0" fontId="9" fillId="4" borderId="45" xfId="12" applyFont="1" applyFill="1" applyBorder="1" applyAlignment="1" applyProtection="1">
      <alignment horizontal="left" vertical="center" wrapText="1"/>
    </xf>
    <xf numFmtId="0" fontId="9" fillId="4" borderId="52" xfId="12" applyFont="1" applyFill="1" applyBorder="1" applyAlignment="1" applyProtection="1">
      <alignment vertical="center" wrapText="1"/>
    </xf>
    <xf numFmtId="168" fontId="16" fillId="4" borderId="42" xfId="12" quotePrefix="1" applyNumberFormat="1" applyFont="1" applyFill="1" applyBorder="1" applyAlignment="1" applyProtection="1">
      <alignment horizontal="right"/>
    </xf>
    <xf numFmtId="0" fontId="17" fillId="4" borderId="43" xfId="12" applyFont="1" applyFill="1" applyBorder="1" applyAlignment="1" applyProtection="1">
      <alignment wrapText="1"/>
    </xf>
    <xf numFmtId="168" fontId="16" fillId="4" borderId="44" xfId="12" quotePrefix="1" applyNumberFormat="1" applyFont="1" applyFill="1" applyBorder="1" applyAlignment="1" applyProtection="1">
      <alignment horizontal="right"/>
    </xf>
    <xf numFmtId="0" fontId="17" fillId="4" borderId="45" xfId="12" applyFont="1" applyFill="1" applyBorder="1" applyAlignment="1" applyProtection="1">
      <alignment wrapText="1"/>
    </xf>
    <xf numFmtId="168" fontId="7" fillId="4" borderId="80" xfId="12" quotePrefix="1" applyNumberFormat="1" applyFont="1" applyFill="1" applyBorder="1" applyAlignment="1" applyProtection="1">
      <alignment horizontal="right" vertical="center"/>
    </xf>
    <xf numFmtId="0" fontId="18" fillId="4" borderId="45" xfId="12" applyFont="1" applyFill="1" applyBorder="1" applyAlignment="1" applyProtection="1">
      <alignment wrapText="1"/>
    </xf>
    <xf numFmtId="168" fontId="16" fillId="4" borderId="47" xfId="12" quotePrefix="1" applyNumberFormat="1" applyFont="1" applyFill="1" applyBorder="1" applyAlignment="1" applyProtection="1">
      <alignment horizontal="right" vertical="center"/>
    </xf>
    <xf numFmtId="0" fontId="17" fillId="4" borderId="52" xfId="12" applyFont="1" applyFill="1" applyBorder="1" applyAlignment="1" applyProtection="1">
      <alignment wrapText="1"/>
    </xf>
    <xf numFmtId="0" fontId="4" fillId="4" borderId="43" xfId="12" applyFont="1" applyFill="1" applyBorder="1" applyAlignment="1" applyProtection="1">
      <alignment vertical="center" wrapText="1"/>
    </xf>
    <xf numFmtId="168" fontId="10" fillId="4" borderId="48" xfId="12" quotePrefix="1" applyNumberFormat="1" applyFont="1" applyFill="1" applyBorder="1" applyAlignment="1" applyProtection="1">
      <alignment horizontal="right" vertical="center"/>
    </xf>
    <xf numFmtId="0" fontId="4" fillId="4" borderId="55" xfId="12" applyFont="1" applyFill="1" applyBorder="1" applyAlignment="1" applyProtection="1">
      <alignment vertical="center" wrapText="1"/>
    </xf>
    <xf numFmtId="168" fontId="10" fillId="4" borderId="74" xfId="12" quotePrefix="1" applyNumberFormat="1" applyFont="1" applyFill="1" applyBorder="1" applyAlignment="1" applyProtection="1">
      <alignment horizontal="right" vertical="center"/>
    </xf>
    <xf numFmtId="0" fontId="4" fillId="4" borderId="75" xfId="12" applyFont="1" applyFill="1" applyBorder="1" applyAlignment="1" applyProtection="1">
      <alignment horizontal="left" vertical="center" wrapText="1"/>
    </xf>
    <xf numFmtId="168" fontId="10" fillId="4" borderId="76" xfId="12" quotePrefix="1" applyNumberFormat="1" applyFont="1" applyFill="1" applyBorder="1" applyAlignment="1" applyProtection="1">
      <alignment horizontal="right" vertical="center"/>
    </xf>
    <xf numFmtId="0" fontId="4" fillId="4" borderId="77" xfId="12" applyFont="1" applyFill="1" applyBorder="1" applyAlignment="1" applyProtection="1">
      <alignment vertical="center" wrapText="1"/>
    </xf>
    <xf numFmtId="0" fontId="4" fillId="4" borderId="75" xfId="12" applyFont="1" applyFill="1" applyBorder="1" applyAlignment="1" applyProtection="1">
      <alignment vertical="center" wrapText="1"/>
    </xf>
    <xf numFmtId="0" fontId="9" fillId="4" borderId="77" xfId="12" applyFont="1" applyFill="1" applyBorder="1" applyAlignment="1" applyProtection="1">
      <alignment horizontal="left" vertical="center" wrapText="1"/>
    </xf>
    <xf numFmtId="168" fontId="10" fillId="4" borderId="58" xfId="12" quotePrefix="1" applyNumberFormat="1" applyFont="1" applyFill="1" applyBorder="1" applyAlignment="1" applyProtection="1">
      <alignment horizontal="right" vertical="center"/>
    </xf>
    <xf numFmtId="0" fontId="9" fillId="4" borderId="59" xfId="12" applyFont="1" applyFill="1" applyBorder="1" applyAlignment="1" applyProtection="1">
      <alignment horizontal="left" vertical="center" wrapText="1"/>
    </xf>
    <xf numFmtId="0" fontId="4" fillId="4" borderId="52" xfId="12" applyFont="1" applyFill="1" applyBorder="1" applyAlignment="1" applyProtection="1">
      <alignment vertical="center" wrapText="1"/>
    </xf>
    <xf numFmtId="0" fontId="14" fillId="4" borderId="43" xfId="12" applyFont="1" applyFill="1" applyBorder="1" applyAlignment="1" applyProtection="1">
      <alignment horizontal="left" vertical="center" wrapText="1"/>
    </xf>
    <xf numFmtId="0" fontId="7" fillId="4" borderId="8" xfId="12" quotePrefix="1" applyFont="1" applyFill="1" applyBorder="1" applyAlignment="1" applyProtection="1">
      <alignment horizontal="center" vertical="center"/>
    </xf>
    <xf numFmtId="0" fontId="14" fillId="4" borderId="45" xfId="12" applyFont="1" applyFill="1" applyBorder="1" applyAlignment="1" applyProtection="1">
      <alignment horizontal="left" vertical="center" wrapText="1"/>
    </xf>
    <xf numFmtId="0" fontId="14" fillId="4" borderId="52" xfId="12" applyFont="1" applyFill="1" applyBorder="1" applyAlignment="1" applyProtection="1">
      <alignment horizontal="left" vertical="center" wrapText="1"/>
    </xf>
    <xf numFmtId="0" fontId="9" fillId="4" borderId="43" xfId="12" applyFont="1" applyFill="1" applyBorder="1" applyAlignment="1" applyProtection="1">
      <alignment horizontal="left" vertical="center" wrapText="1"/>
    </xf>
    <xf numFmtId="0" fontId="9" fillId="4" borderId="52" xfId="12" applyFont="1" applyFill="1" applyBorder="1" applyAlignment="1" applyProtection="1">
      <alignment horizontal="left" vertical="center" wrapText="1"/>
    </xf>
    <xf numFmtId="0" fontId="7" fillId="4" borderId="8" xfId="12" applyFont="1" applyFill="1" applyBorder="1" applyAlignment="1" applyProtection="1">
      <alignment horizontal="center" vertical="center"/>
    </xf>
    <xf numFmtId="0" fontId="9" fillId="4" borderId="43" xfId="4" applyFont="1" applyFill="1" applyBorder="1" applyAlignment="1" applyProtection="1">
      <alignment vertical="center" wrapText="1"/>
    </xf>
    <xf numFmtId="0" fontId="9" fillId="4" borderId="77" xfId="4" applyFont="1" applyFill="1" applyBorder="1" applyAlignment="1" applyProtection="1">
      <alignment vertical="center" wrapText="1"/>
    </xf>
    <xf numFmtId="168" fontId="10" fillId="4" borderId="57" xfId="12" quotePrefix="1" applyNumberFormat="1" applyFont="1" applyFill="1" applyBorder="1" applyAlignment="1" applyProtection="1">
      <alignment horizontal="right" vertical="center"/>
    </xf>
    <xf numFmtId="0" fontId="9" fillId="4" borderId="0" xfId="4" applyFont="1" applyFill="1" applyBorder="1" applyAlignment="1" applyProtection="1">
      <alignment vertical="center" wrapText="1"/>
    </xf>
    <xf numFmtId="0" fontId="9" fillId="4" borderId="59" xfId="4" applyFont="1" applyFill="1" applyBorder="1" applyAlignment="1" applyProtection="1">
      <alignment vertical="center" wrapText="1"/>
    </xf>
    <xf numFmtId="0" fontId="9" fillId="4" borderId="75" xfId="4" applyFont="1" applyFill="1" applyBorder="1" applyAlignment="1" applyProtection="1">
      <alignment vertical="center" wrapText="1"/>
    </xf>
    <xf numFmtId="0" fontId="9" fillId="4" borderId="56" xfId="12" applyFont="1" applyFill="1" applyBorder="1" applyAlignment="1" applyProtection="1">
      <alignment horizontal="left" vertical="center" wrapText="1"/>
    </xf>
    <xf numFmtId="0" fontId="183" fillId="11" borderId="50" xfId="4" applyFont="1" applyFill="1" applyBorder="1" applyAlignment="1" applyProtection="1">
      <alignment vertical="center"/>
    </xf>
    <xf numFmtId="0" fontId="13" fillId="4" borderId="43" xfId="4" applyFont="1" applyFill="1" applyBorder="1" applyAlignment="1" applyProtection="1">
      <alignment vertical="center" wrapText="1"/>
    </xf>
    <xf numFmtId="0" fontId="13" fillId="4" borderId="45" xfId="4" applyFont="1" applyFill="1" applyBorder="1" applyAlignment="1" applyProtection="1">
      <alignment vertical="center" wrapText="1"/>
    </xf>
    <xf numFmtId="0" fontId="13" fillId="4" borderId="52" xfId="4" applyFont="1" applyFill="1" applyBorder="1" applyAlignment="1" applyProtection="1">
      <alignment vertical="center" wrapText="1"/>
    </xf>
    <xf numFmtId="165" fontId="4" fillId="4" borderId="8" xfId="12" applyNumberFormat="1" applyFont="1" applyFill="1" applyBorder="1" applyAlignment="1" applyProtection="1">
      <alignment horizontal="right" vertical="center"/>
    </xf>
    <xf numFmtId="0" fontId="4" fillId="4" borderId="45" xfId="12" applyFont="1" applyFill="1" applyBorder="1" applyAlignment="1" applyProtection="1">
      <alignment horizontal="left" vertical="center" wrapText="1"/>
    </xf>
    <xf numFmtId="0" fontId="9" fillId="4" borderId="43" xfId="12" applyFont="1" applyFill="1" applyBorder="1" applyAlignment="1" applyProtection="1">
      <alignment vertical="center" wrapText="1"/>
    </xf>
    <xf numFmtId="168" fontId="183" fillId="11" borderId="36" xfId="12" quotePrefix="1" applyNumberFormat="1" applyFont="1" applyFill="1" applyBorder="1" applyAlignment="1" applyProtection="1">
      <alignment horizontal="right"/>
    </xf>
    <xf numFmtId="165" fontId="4" fillId="4" borderId="8" xfId="12" applyNumberFormat="1" applyFont="1" applyFill="1" applyBorder="1" applyAlignment="1" applyProtection="1">
      <alignment horizontal="right"/>
    </xf>
    <xf numFmtId="168" fontId="10" fillId="4" borderId="42" xfId="12" quotePrefix="1" applyNumberFormat="1" applyFont="1" applyFill="1" applyBorder="1" applyAlignment="1" applyProtection="1">
      <alignment horizontal="right" vertical="top"/>
    </xf>
    <xf numFmtId="0" fontId="4" fillId="4" borderId="43" xfId="12" applyFont="1" applyFill="1" applyBorder="1" applyAlignment="1" applyProtection="1">
      <alignment vertical="top" wrapText="1"/>
    </xf>
    <xf numFmtId="168" fontId="10" fillId="4" borderId="44" xfId="12" quotePrefix="1" applyNumberFormat="1" applyFont="1" applyFill="1" applyBorder="1" applyAlignment="1" applyProtection="1">
      <alignment horizontal="right" vertical="top"/>
    </xf>
    <xf numFmtId="0" fontId="4" fillId="4" borderId="45" xfId="12" applyFont="1" applyFill="1" applyBorder="1" applyAlignment="1" applyProtection="1">
      <alignment vertical="top" wrapText="1"/>
    </xf>
    <xf numFmtId="168" fontId="10" fillId="4" borderId="47" xfId="12" quotePrefix="1" applyNumberFormat="1" applyFont="1" applyFill="1" applyBorder="1" applyAlignment="1" applyProtection="1">
      <alignment horizontal="right" vertical="top"/>
    </xf>
    <xf numFmtId="0" fontId="4" fillId="4" borderId="52" xfId="12" applyFont="1" applyFill="1" applyBorder="1" applyAlignment="1" applyProtection="1">
      <alignment vertical="top" wrapText="1"/>
    </xf>
    <xf numFmtId="168" fontId="10" fillId="4" borderId="48" xfId="12" quotePrefix="1" applyNumberFormat="1" applyFont="1" applyFill="1" applyBorder="1" applyAlignment="1" applyProtection="1">
      <alignment horizontal="right" vertical="top"/>
    </xf>
    <xf numFmtId="0" fontId="4" fillId="4" borderId="55" xfId="12" applyFont="1" applyFill="1" applyBorder="1" applyAlignment="1" applyProtection="1">
      <alignment vertical="top" wrapText="1"/>
    </xf>
    <xf numFmtId="168" fontId="213" fillId="4" borderId="101" xfId="12" quotePrefix="1" applyNumberFormat="1" applyFont="1" applyFill="1" applyBorder="1" applyAlignment="1" applyProtection="1">
      <alignment horizontal="right" vertical="center"/>
    </xf>
    <xf numFmtId="0" fontId="213" fillId="4" borderId="119" xfId="12" applyFont="1" applyFill="1" applyBorder="1" applyProtection="1"/>
    <xf numFmtId="165" fontId="4" fillId="4" borderId="41" xfId="12" applyNumberFormat="1" applyFont="1" applyFill="1" applyBorder="1" applyAlignment="1" applyProtection="1">
      <alignment horizontal="right" vertical="center"/>
    </xf>
    <xf numFmtId="165" fontId="4" fillId="4" borderId="68" xfId="12" applyNumberFormat="1" applyFont="1" applyFill="1" applyBorder="1" applyAlignment="1" applyProtection="1">
      <alignment vertical="center"/>
    </xf>
    <xf numFmtId="0" fontId="7" fillId="4" borderId="0" xfId="4" applyFont="1" applyFill="1" applyBorder="1" applyAlignment="1" applyProtection="1">
      <alignment vertical="center" wrapText="1"/>
    </xf>
    <xf numFmtId="170" fontId="7" fillId="11" borderId="36" xfId="12" applyNumberFormat="1" applyFont="1" applyFill="1" applyBorder="1" applyAlignment="1" applyProtection="1">
      <alignment horizontal="right"/>
    </xf>
    <xf numFmtId="170" fontId="7" fillId="4" borderId="123" xfId="12" quotePrefix="1" applyNumberFormat="1" applyFont="1" applyFill="1" applyBorder="1" applyAlignment="1" applyProtection="1">
      <alignment horizontal="right" vertical="center"/>
    </xf>
    <xf numFmtId="0" fontId="7" fillId="4" borderId="60" xfId="4" applyFont="1" applyFill="1" applyBorder="1" applyAlignment="1" applyProtection="1">
      <alignment vertical="center"/>
    </xf>
    <xf numFmtId="0" fontId="7" fillId="4" borderId="60" xfId="4" applyFont="1" applyFill="1" applyBorder="1" applyAlignment="1" applyProtection="1">
      <alignment vertical="center" wrapText="1"/>
    </xf>
    <xf numFmtId="170" fontId="7" fillId="4" borderId="8" xfId="12" quotePrefix="1" applyNumberFormat="1" applyFont="1" applyFill="1" applyBorder="1" applyAlignment="1" applyProtection="1">
      <alignment horizontal="right" vertical="center"/>
    </xf>
    <xf numFmtId="170" fontId="7" fillId="4" borderId="41" xfId="12" quotePrefix="1" applyNumberFormat="1" applyFont="1" applyFill="1" applyBorder="1" applyAlignment="1" applyProtection="1">
      <alignment horizontal="right" vertical="center"/>
    </xf>
    <xf numFmtId="0" fontId="4" fillId="4" borderId="68" xfId="4" applyFont="1" applyFill="1" applyBorder="1" applyAlignment="1" applyProtection="1">
      <alignment vertical="center"/>
    </xf>
    <xf numFmtId="0" fontId="211" fillId="14" borderId="94" xfId="12" applyFont="1" applyFill="1" applyBorder="1" applyAlignment="1" applyProtection="1">
      <alignment horizontal="right" vertical="center"/>
    </xf>
    <xf numFmtId="177" fontId="182" fillId="6" borderId="95" xfId="14" applyNumberFormat="1" applyFont="1" applyFill="1" applyBorder="1" applyAlignment="1" applyProtection="1">
      <alignment horizontal="center" vertical="center" wrapText="1"/>
    </xf>
    <xf numFmtId="0" fontId="7" fillId="4" borderId="0" xfId="12" quotePrefix="1" applyFont="1" applyFill="1" applyBorder="1" applyAlignment="1" applyProtection="1">
      <alignment horizontal="right" vertical="center"/>
    </xf>
    <xf numFmtId="0" fontId="7" fillId="4" borderId="0" xfId="12" applyFont="1" applyFill="1" applyBorder="1" applyAlignment="1" applyProtection="1">
      <alignment horizontal="center" vertical="center"/>
    </xf>
    <xf numFmtId="165" fontId="4" fillId="4" borderId="0" xfId="4" quotePrefix="1" applyNumberFormat="1" applyFont="1" applyFill="1" applyBorder="1" applyAlignment="1" applyProtection="1">
      <alignment horizontal="center" vertical="center"/>
    </xf>
    <xf numFmtId="165" fontId="4" fillId="4" borderId="0" xfId="4" quotePrefix="1" applyNumberFormat="1" applyFont="1" applyFill="1" applyBorder="1" applyAlignment="1" applyProtection="1">
      <alignment horizontal="center" vertical="center" wrapText="1"/>
    </xf>
    <xf numFmtId="0" fontId="13" fillId="4" borderId="0" xfId="12" quotePrefix="1" applyFont="1" applyFill="1" applyBorder="1" applyAlignment="1" applyProtection="1">
      <alignment horizontal="right" vertical="center"/>
    </xf>
    <xf numFmtId="0" fontId="12" fillId="4" borderId="0" xfId="0" applyFont="1" applyFill="1" applyAlignment="1" applyProtection="1">
      <alignment horizontal="right" wrapText="1"/>
    </xf>
    <xf numFmtId="0" fontId="207" fillId="11" borderId="14" xfId="0" applyNumberFormat="1" applyFont="1" applyFill="1" applyBorder="1" applyAlignment="1" applyProtection="1">
      <alignment horizontal="center" vertical="center"/>
    </xf>
    <xf numFmtId="0" fontId="207" fillId="11" borderId="14" xfId="0" applyNumberFormat="1" applyFont="1" applyFill="1" applyBorder="1" applyAlignment="1" applyProtection="1">
      <alignment horizontal="left" vertical="center"/>
    </xf>
    <xf numFmtId="0" fontId="12" fillId="4" borderId="0" xfId="4" applyFont="1" applyFill="1" applyAlignment="1" applyProtection="1">
      <alignment horizontal="center" vertical="center" wrapText="1"/>
    </xf>
    <xf numFmtId="3" fontId="4" fillId="4" borderId="0" xfId="4" quotePrefix="1" applyNumberFormat="1" applyFont="1" applyFill="1" applyAlignment="1" applyProtection="1">
      <alignment horizontal="right" vertical="center"/>
    </xf>
    <xf numFmtId="0" fontId="182" fillId="11" borderId="145" xfId="4" applyFont="1" applyFill="1" applyBorder="1" applyAlignment="1" applyProtection="1">
      <alignment horizontal="center" vertical="center"/>
    </xf>
    <xf numFmtId="0" fontId="182" fillId="11" borderId="16" xfId="4" applyFont="1" applyFill="1" applyBorder="1" applyAlignment="1" applyProtection="1">
      <alignment horizontal="center" vertical="center"/>
    </xf>
    <xf numFmtId="0" fontId="182" fillId="11" borderId="16" xfId="4" applyFont="1" applyFill="1" applyBorder="1" applyAlignment="1" applyProtection="1">
      <alignment horizontal="center" vertical="center" wrapText="1"/>
    </xf>
    <xf numFmtId="3" fontId="182" fillId="11" borderId="16" xfId="4" applyNumberFormat="1" applyFont="1" applyFill="1" applyBorder="1" applyAlignment="1" applyProtection="1">
      <alignment horizontal="center" vertical="center"/>
    </xf>
    <xf numFmtId="3" fontId="182" fillId="11" borderId="11" xfId="4" applyNumberFormat="1" applyFont="1" applyFill="1" applyBorder="1" applyAlignment="1" applyProtection="1">
      <alignment horizontal="center" vertical="center"/>
    </xf>
    <xf numFmtId="0" fontId="12" fillId="4" borderId="69" xfId="4" applyFont="1" applyFill="1" applyBorder="1" applyAlignment="1" applyProtection="1">
      <alignment horizontal="center"/>
    </xf>
    <xf numFmtId="0" fontId="12" fillId="4" borderId="14" xfId="4" applyFont="1" applyFill="1" applyBorder="1" applyAlignment="1" applyProtection="1">
      <alignment horizontal="center" vertical="top"/>
    </xf>
    <xf numFmtId="0" fontId="12" fillId="4" borderId="14" xfId="4" applyFont="1" applyFill="1" applyBorder="1" applyAlignment="1" applyProtection="1">
      <alignment vertical="top" wrapText="1"/>
    </xf>
    <xf numFmtId="0" fontId="4" fillId="4" borderId="92" xfId="4" applyFont="1" applyFill="1" applyBorder="1" applyAlignment="1" applyProtection="1">
      <alignment horizontal="center"/>
    </xf>
    <xf numFmtId="0" fontId="115" fillId="4" borderId="42" xfId="4" applyFont="1" applyFill="1" applyBorder="1" applyAlignment="1" applyProtection="1">
      <alignment horizontal="center" vertical="top"/>
    </xf>
    <xf numFmtId="0" fontId="4" fillId="4" borderId="42" xfId="4" applyFont="1" applyFill="1" applyBorder="1" applyAlignment="1" applyProtection="1">
      <alignment vertical="top" wrapText="1"/>
    </xf>
    <xf numFmtId="0" fontId="4" fillId="4" borderId="80" xfId="4" applyFont="1" applyFill="1" applyBorder="1" applyAlignment="1" applyProtection="1">
      <alignment horizontal="center"/>
    </xf>
    <xf numFmtId="0" fontId="115" fillId="4" borderId="48" xfId="4" applyFont="1" applyFill="1" applyBorder="1" applyAlignment="1" applyProtection="1">
      <alignment horizontal="center" vertical="top"/>
    </xf>
    <xf numFmtId="0" fontId="4" fillId="4" borderId="48" xfId="4" applyFont="1" applyFill="1" applyBorder="1" applyAlignment="1" applyProtection="1">
      <alignment vertical="top" wrapText="1"/>
    </xf>
    <xf numFmtId="0" fontId="4" fillId="4" borderId="65" xfId="4" applyFont="1" applyFill="1" applyBorder="1" applyAlignment="1" applyProtection="1">
      <alignment horizontal="center"/>
    </xf>
    <xf numFmtId="0" fontId="115" fillId="4" borderId="47" xfId="4" applyFont="1" applyFill="1" applyBorder="1" applyAlignment="1" applyProtection="1">
      <alignment horizontal="center" vertical="top"/>
    </xf>
    <xf numFmtId="0" fontId="4" fillId="4" borderId="47" xfId="4" applyFont="1" applyFill="1" applyBorder="1" applyAlignment="1" applyProtection="1">
      <alignment vertical="top" wrapText="1"/>
    </xf>
    <xf numFmtId="0" fontId="115" fillId="4" borderId="116" xfId="4" applyFont="1" applyFill="1" applyBorder="1" applyAlignment="1" applyProtection="1">
      <alignment horizontal="center" vertical="top"/>
    </xf>
    <xf numFmtId="0" fontId="4" fillId="4" borderId="116" xfId="4" applyFont="1" applyFill="1" applyBorder="1" applyAlignment="1" applyProtection="1">
      <alignment vertical="top" wrapText="1"/>
    </xf>
    <xf numFmtId="0" fontId="12" fillId="4" borderId="93" xfId="4" applyFont="1" applyFill="1" applyBorder="1" applyAlignment="1" applyProtection="1">
      <alignment horizontal="center"/>
    </xf>
    <xf numFmtId="0" fontId="12" fillId="4" borderId="94" xfId="4" applyFont="1" applyFill="1" applyBorder="1" applyAlignment="1" applyProtection="1">
      <alignment horizontal="center" vertical="top"/>
    </xf>
    <xf numFmtId="0" fontId="12" fillId="4" borderId="94" xfId="4" applyFont="1" applyFill="1" applyBorder="1" applyAlignment="1" applyProtection="1">
      <alignment vertical="top" wrapText="1"/>
    </xf>
    <xf numFmtId="0" fontId="214" fillId="4" borderId="0" xfId="4" applyFont="1" applyFill="1" applyBorder="1" applyProtection="1"/>
    <xf numFmtId="0" fontId="4" fillId="4" borderId="0" xfId="4" applyFont="1" applyFill="1" applyBorder="1" applyAlignment="1" applyProtection="1">
      <alignment vertical="top"/>
    </xf>
    <xf numFmtId="0" fontId="4" fillId="4" borderId="0" xfId="4" applyFont="1" applyFill="1" applyBorder="1" applyAlignment="1" applyProtection="1">
      <alignment vertical="top" wrapText="1"/>
    </xf>
    <xf numFmtId="0" fontId="4" fillId="5" borderId="0" xfId="4" applyFont="1" applyFill="1" applyAlignment="1" applyProtection="1">
      <alignment vertical="center" wrapText="1"/>
    </xf>
    <xf numFmtId="3" fontId="190" fillId="11" borderId="69" xfId="4" applyNumberFormat="1" applyFont="1" applyFill="1" applyBorder="1" applyAlignment="1" applyProtection="1">
      <alignment horizontal="right" vertical="center"/>
      <protection locked="0"/>
    </xf>
    <xf numFmtId="3" fontId="190" fillId="11" borderId="14" xfId="4" applyNumberFormat="1" applyFont="1" applyFill="1" applyBorder="1" applyAlignment="1" applyProtection="1">
      <alignment horizontal="right" vertical="center"/>
      <protection locked="0"/>
    </xf>
    <xf numFmtId="3" fontId="190" fillId="11" borderId="12" xfId="4" applyNumberFormat="1" applyFont="1" applyFill="1" applyBorder="1" applyAlignment="1" applyProtection="1">
      <alignment horizontal="right" vertical="center"/>
      <protection locked="0"/>
    </xf>
    <xf numFmtId="3" fontId="13" fillId="4" borderId="101" xfId="4" applyNumberFormat="1" applyFont="1" applyFill="1" applyBorder="1" applyAlignment="1" applyProtection="1">
      <alignment horizontal="right" vertical="center"/>
      <protection locked="0"/>
    </xf>
    <xf numFmtId="3" fontId="13" fillId="4" borderId="102" xfId="4" applyNumberFormat="1" applyFont="1" applyFill="1" applyBorder="1" applyAlignment="1" applyProtection="1">
      <alignment horizontal="right" vertical="center"/>
      <protection locked="0"/>
    </xf>
    <xf numFmtId="3" fontId="12" fillId="4" borderId="66" xfId="4" applyNumberFormat="1" applyFont="1" applyFill="1" applyBorder="1" applyAlignment="1" applyProtection="1">
      <alignment horizontal="right" vertical="center"/>
      <protection locked="0"/>
    </xf>
    <xf numFmtId="3" fontId="12" fillId="4" borderId="67" xfId="4" applyNumberFormat="1" applyFont="1" applyFill="1" applyBorder="1" applyAlignment="1" applyProtection="1">
      <alignment horizontal="right" vertical="center"/>
      <protection locked="0"/>
    </xf>
    <xf numFmtId="3" fontId="4" fillId="4" borderId="42" xfId="4" applyNumberFormat="1" applyFont="1" applyFill="1" applyBorder="1" applyAlignment="1" applyProtection="1">
      <alignment horizontal="right" vertical="center"/>
      <protection locked="0"/>
    </xf>
    <xf numFmtId="3" fontId="4" fillId="4" borderId="84" xfId="4" applyNumberFormat="1" applyFont="1" applyFill="1" applyBorder="1" applyAlignment="1" applyProtection="1">
      <alignment horizontal="right" vertical="center"/>
      <protection locked="0"/>
    </xf>
    <xf numFmtId="3" fontId="4" fillId="4" borderId="48" xfId="4" applyNumberFormat="1" applyFont="1" applyFill="1" applyBorder="1" applyAlignment="1" applyProtection="1">
      <alignment horizontal="right" vertical="center"/>
      <protection locked="0"/>
    </xf>
    <xf numFmtId="3" fontId="4" fillId="4" borderId="97" xfId="4" applyNumberFormat="1" applyFont="1" applyFill="1" applyBorder="1" applyAlignment="1" applyProtection="1">
      <alignment horizontal="right" vertical="center"/>
      <protection locked="0"/>
    </xf>
    <xf numFmtId="3" fontId="12" fillId="4" borderId="14" xfId="4" applyNumberFormat="1" applyFont="1" applyFill="1" applyBorder="1" applyAlignment="1" applyProtection="1">
      <alignment horizontal="right" vertical="center"/>
      <protection locked="0"/>
    </xf>
    <xf numFmtId="3" fontId="12" fillId="4" borderId="12" xfId="4" applyNumberFormat="1" applyFont="1" applyFill="1" applyBorder="1" applyAlignment="1" applyProtection="1">
      <alignment horizontal="right" vertical="center"/>
      <protection locked="0"/>
    </xf>
    <xf numFmtId="3" fontId="4" fillId="4" borderId="47" xfId="4" applyNumberFormat="1" applyFont="1" applyFill="1" applyBorder="1" applyAlignment="1" applyProtection="1">
      <alignment horizontal="right" vertical="center"/>
      <protection locked="0"/>
    </xf>
    <xf numFmtId="3" fontId="4" fillId="4" borderId="91" xfId="4" applyNumberFormat="1" applyFont="1" applyFill="1" applyBorder="1" applyAlignment="1" applyProtection="1">
      <alignment horizontal="right" vertical="center"/>
      <protection locked="0"/>
    </xf>
    <xf numFmtId="3" fontId="12" fillId="4" borderId="14" xfId="0" applyNumberFormat="1" applyFont="1" applyFill="1" applyBorder="1" applyAlignment="1" applyProtection="1">
      <alignment horizontal="right" vertical="center"/>
      <protection locked="0"/>
    </xf>
    <xf numFmtId="3" fontId="12" fillId="4" borderId="12" xfId="0" applyNumberFormat="1" applyFont="1" applyFill="1" applyBorder="1" applyAlignment="1" applyProtection="1">
      <alignment horizontal="right" vertical="center"/>
      <protection locked="0"/>
    </xf>
    <xf numFmtId="3" fontId="4" fillId="4" borderId="116" xfId="0" applyNumberFormat="1" applyFont="1" applyFill="1" applyBorder="1" applyAlignment="1" applyProtection="1">
      <alignment horizontal="right" vertical="center"/>
      <protection locked="0"/>
    </xf>
    <xf numFmtId="3" fontId="4" fillId="4" borderId="118" xfId="0" applyNumberFormat="1" applyFont="1" applyFill="1" applyBorder="1" applyAlignment="1" applyProtection="1">
      <alignment horizontal="right" vertical="center"/>
      <protection locked="0"/>
    </xf>
    <xf numFmtId="3" fontId="4" fillId="4" borderId="48" xfId="0" applyNumberFormat="1" applyFont="1" applyFill="1" applyBorder="1" applyAlignment="1" applyProtection="1">
      <alignment horizontal="right" vertical="center"/>
      <protection locked="0"/>
    </xf>
    <xf numFmtId="3" fontId="4" fillId="4" borderId="97" xfId="0" applyNumberFormat="1" applyFont="1" applyFill="1" applyBorder="1" applyAlignment="1" applyProtection="1">
      <alignment horizontal="right" vertical="center"/>
      <protection locked="0"/>
    </xf>
    <xf numFmtId="3" fontId="4" fillId="4" borderId="116" xfId="4" applyNumberFormat="1" applyFont="1" applyFill="1" applyBorder="1" applyAlignment="1" applyProtection="1">
      <alignment horizontal="right" vertical="center"/>
      <protection locked="0"/>
    </xf>
    <xf numFmtId="3" fontId="4" fillId="4" borderId="118" xfId="4" applyNumberFormat="1" applyFont="1" applyFill="1" applyBorder="1" applyAlignment="1" applyProtection="1">
      <alignment horizontal="right" vertical="center"/>
      <protection locked="0"/>
    </xf>
    <xf numFmtId="3" fontId="12" fillId="6" borderId="14" xfId="4" applyNumberFormat="1" applyFont="1" applyFill="1" applyBorder="1" applyAlignment="1" applyProtection="1">
      <alignment horizontal="right" vertical="center"/>
      <protection locked="0"/>
    </xf>
    <xf numFmtId="3" fontId="12" fillId="6" borderId="12" xfId="4" applyNumberFormat="1" applyFont="1" applyFill="1" applyBorder="1" applyAlignment="1" applyProtection="1">
      <alignment horizontal="right" vertical="center"/>
      <protection locked="0"/>
    </xf>
    <xf numFmtId="3" fontId="12" fillId="4" borderId="94" xfId="4" applyNumberFormat="1" applyFont="1" applyFill="1" applyBorder="1" applyAlignment="1" applyProtection="1">
      <alignment horizontal="right" vertical="center"/>
      <protection locked="0"/>
    </xf>
    <xf numFmtId="3" fontId="12" fillId="4" borderId="95" xfId="4" applyNumberFormat="1" applyFont="1" applyFill="1" applyBorder="1" applyAlignment="1" applyProtection="1">
      <alignment horizontal="right" vertical="center"/>
      <protection locked="0"/>
    </xf>
    <xf numFmtId="3" fontId="191" fillId="11" borderId="69" xfId="4" applyNumberFormat="1" applyFont="1" applyFill="1" applyBorder="1" applyAlignment="1" applyProtection="1">
      <alignment horizontal="right" vertical="center"/>
      <protection locked="0"/>
    </xf>
    <xf numFmtId="3" fontId="191" fillId="11" borderId="14" xfId="4" applyNumberFormat="1" applyFont="1" applyFill="1" applyBorder="1" applyAlignment="1" applyProtection="1">
      <alignment horizontal="right" vertical="center"/>
      <protection locked="0"/>
    </xf>
    <xf numFmtId="3" fontId="191" fillId="11" borderId="12" xfId="4" applyNumberFormat="1" applyFont="1" applyFill="1" applyBorder="1" applyAlignment="1" applyProtection="1">
      <alignment horizontal="right" vertical="center"/>
      <protection locked="0"/>
    </xf>
    <xf numFmtId="0" fontId="44" fillId="4" borderId="0" xfId="0" applyFont="1" applyFill="1" applyBorder="1" applyAlignment="1" applyProtection="1">
      <alignment horizontal="right"/>
    </xf>
    <xf numFmtId="165" fontId="44" fillId="4" borderId="0" xfId="0" applyNumberFormat="1" applyFont="1" applyFill="1" applyBorder="1" applyProtection="1"/>
    <xf numFmtId="165" fontId="44" fillId="4" borderId="0" xfId="0" applyNumberFormat="1" applyFont="1" applyFill="1" applyBorder="1" applyAlignment="1" applyProtection="1">
      <alignment horizontal="left"/>
    </xf>
    <xf numFmtId="0" fontId="52" fillId="14" borderId="62" xfId="0" applyFont="1" applyFill="1" applyBorder="1" applyAlignment="1" applyProtection="1">
      <alignment horizontal="left" vertical="center"/>
    </xf>
    <xf numFmtId="0" fontId="52" fillId="14" borderId="63" xfId="4" applyFont="1" applyFill="1" applyBorder="1" applyAlignment="1" applyProtection="1">
      <alignment horizontal="left" vertical="center"/>
    </xf>
    <xf numFmtId="0" fontId="52" fillId="14" borderId="63" xfId="0" applyFont="1" applyFill="1" applyBorder="1" applyAlignment="1" applyProtection="1">
      <alignment horizontal="left" vertical="center"/>
    </xf>
    <xf numFmtId="0" fontId="52" fillId="14" borderId="64" xfId="4" applyFont="1" applyFill="1" applyBorder="1" applyAlignment="1" applyProtection="1">
      <alignment horizontal="left" vertical="center"/>
    </xf>
    <xf numFmtId="0" fontId="110" fillId="14" borderId="16" xfId="4" applyFont="1" applyFill="1" applyBorder="1" applyAlignment="1" applyProtection="1">
      <alignment horizontal="center" vertical="center"/>
    </xf>
    <xf numFmtId="0" fontId="52" fillId="11" borderId="51" xfId="0" applyFont="1" applyFill="1" applyBorder="1" applyAlignment="1" applyProtection="1">
      <alignment horizontal="center" vertical="center" wrapText="1"/>
    </xf>
    <xf numFmtId="0" fontId="52" fillId="11" borderId="14" xfId="0" applyFont="1" applyFill="1" applyBorder="1" applyAlignment="1" applyProtection="1">
      <alignment horizontal="center" vertical="center" wrapText="1"/>
    </xf>
    <xf numFmtId="0" fontId="52" fillId="11" borderId="12" xfId="0" applyFont="1" applyFill="1" applyBorder="1" applyAlignment="1" applyProtection="1">
      <alignment horizontal="center" vertical="center" wrapText="1"/>
    </xf>
    <xf numFmtId="0" fontId="110" fillId="11" borderId="14" xfId="0" applyFont="1" applyFill="1" applyBorder="1" applyAlignment="1" applyProtection="1">
      <alignment horizontal="left" vertical="center" wrapText="1"/>
    </xf>
    <xf numFmtId="0" fontId="215" fillId="11" borderId="14" xfId="4" applyFont="1" applyFill="1" applyBorder="1" applyAlignment="1" applyProtection="1">
      <alignment horizontal="center" vertical="center"/>
    </xf>
    <xf numFmtId="0" fontId="174" fillId="11" borderId="14" xfId="4" applyFont="1" applyFill="1" applyBorder="1" applyAlignment="1" applyProtection="1">
      <alignment horizontal="center" vertical="center"/>
    </xf>
    <xf numFmtId="0" fontId="33" fillId="4" borderId="0" xfId="0" applyFont="1" applyFill="1" applyBorder="1" applyAlignment="1" applyProtection="1">
      <alignment horizontal="right"/>
    </xf>
    <xf numFmtId="0" fontId="52" fillId="4" borderId="0" xfId="0" applyFont="1" applyFill="1" applyBorder="1" applyAlignment="1" applyProtection="1">
      <alignment horizontal="left"/>
    </xf>
    <xf numFmtId="1" fontId="135" fillId="4" borderId="0" xfId="0" applyNumberFormat="1" applyFont="1" applyFill="1" applyBorder="1" applyProtection="1"/>
    <xf numFmtId="0" fontId="136" fillId="4" borderId="0" xfId="0" applyFont="1" applyFill="1" applyProtection="1"/>
    <xf numFmtId="1" fontId="44" fillId="4" borderId="117" xfId="0" applyNumberFormat="1" applyFont="1" applyFill="1" applyBorder="1" applyProtection="1"/>
    <xf numFmtId="0" fontId="109" fillId="4" borderId="117" xfId="0" applyFont="1" applyFill="1" applyBorder="1" applyProtection="1"/>
    <xf numFmtId="3" fontId="44" fillId="4" borderId="0" xfId="0" applyNumberFormat="1" applyFont="1" applyFill="1" applyBorder="1" applyProtection="1"/>
    <xf numFmtId="0" fontId="113" fillId="4" borderId="0" xfId="0" quotePrefix="1" applyFont="1" applyFill="1" applyBorder="1" applyAlignment="1" applyProtection="1">
      <alignment horizontal="left"/>
    </xf>
    <xf numFmtId="0" fontId="183" fillId="11" borderId="50" xfId="4" applyFont="1" applyFill="1" applyBorder="1" applyAlignment="1" applyProtection="1">
      <alignment vertical="center" wrapText="1"/>
    </xf>
    <xf numFmtId="0" fontId="127" fillId="12" borderId="0" xfId="4" applyFont="1" applyFill="1" applyAlignment="1">
      <alignment horizontal="left" vertical="center"/>
    </xf>
    <xf numFmtId="0" fontId="216" fillId="12" borderId="0" xfId="4" applyFont="1" applyFill="1" applyAlignment="1">
      <alignment horizontal="left" vertical="center"/>
    </xf>
    <xf numFmtId="0" fontId="217" fillId="12" borderId="0" xfId="4" applyFont="1" applyFill="1" applyAlignment="1">
      <alignment horizontal="left" vertical="center"/>
    </xf>
    <xf numFmtId="0" fontId="128" fillId="12" borderId="0" xfId="4" applyFont="1" applyFill="1" applyAlignment="1">
      <alignment horizontal="left" vertical="center"/>
    </xf>
    <xf numFmtId="0" fontId="137" fillId="4" borderId="0" xfId="4" applyFont="1" applyFill="1" applyAlignment="1" applyProtection="1">
      <alignment horizontal="left" vertical="center"/>
    </xf>
    <xf numFmtId="0" fontId="4" fillId="4" borderId="0" xfId="4" applyFont="1" applyFill="1" applyAlignment="1" applyProtection="1">
      <alignment horizontal="left" vertical="center"/>
    </xf>
    <xf numFmtId="0" fontId="4" fillId="4" borderId="15" xfId="4" applyFont="1" applyFill="1" applyBorder="1" applyAlignment="1" applyProtection="1">
      <alignment vertical="center"/>
    </xf>
    <xf numFmtId="0" fontId="4" fillId="4" borderId="15" xfId="4" applyFont="1" applyFill="1" applyBorder="1" applyAlignment="1" applyProtection="1">
      <alignment vertical="center" wrapText="1"/>
    </xf>
    <xf numFmtId="0" fontId="218" fillId="14" borderId="93" xfId="12" quotePrefix="1" applyFont="1" applyFill="1" applyBorder="1" applyAlignment="1" applyProtection="1">
      <alignment horizontal="right" vertical="center"/>
    </xf>
    <xf numFmtId="0" fontId="219" fillId="14" borderId="94" xfId="12" applyFont="1" applyFill="1" applyBorder="1" applyAlignment="1" applyProtection="1">
      <alignment horizontal="right" vertical="center"/>
    </xf>
    <xf numFmtId="0" fontId="175" fillId="14" borderId="95" xfId="4" applyFont="1" applyFill="1" applyBorder="1" applyAlignment="1" applyProtection="1">
      <alignment horizontal="center" vertical="center" wrapText="1"/>
    </xf>
    <xf numFmtId="168" fontId="10" fillId="4" borderId="0" xfId="12" quotePrefix="1" applyNumberFormat="1" applyFont="1" applyFill="1" applyBorder="1" applyAlignment="1" applyProtection="1">
      <alignment horizontal="center" vertical="center"/>
    </xf>
    <xf numFmtId="0" fontId="4" fillId="4" borderId="0" xfId="12" applyFont="1" applyFill="1" applyBorder="1" applyAlignment="1" applyProtection="1">
      <alignment horizontal="left" vertical="center" wrapText="1"/>
    </xf>
    <xf numFmtId="0" fontId="4" fillId="6" borderId="0" xfId="4" applyFont="1" applyFill="1" applyAlignment="1" applyProtection="1">
      <alignment vertical="center"/>
    </xf>
    <xf numFmtId="0" fontId="4" fillId="6" borderId="0" xfId="4" applyFont="1" applyFill="1" applyAlignment="1" applyProtection="1">
      <alignment vertical="center" wrapText="1"/>
    </xf>
    <xf numFmtId="3" fontId="7" fillId="6" borderId="0" xfId="4" applyNumberFormat="1" applyFont="1" applyFill="1" applyAlignment="1" applyProtection="1">
      <alignment horizontal="right" vertical="center"/>
    </xf>
    <xf numFmtId="3" fontId="4" fillId="6" borderId="0" xfId="4" applyNumberFormat="1" applyFont="1" applyFill="1" applyAlignment="1" applyProtection="1">
      <alignment horizontal="right" vertical="center"/>
    </xf>
    <xf numFmtId="0" fontId="181" fillId="14" borderId="62" xfId="4" applyFont="1" applyFill="1" applyBorder="1" applyAlignment="1" applyProtection="1">
      <alignment vertical="center"/>
    </xf>
    <xf numFmtId="0" fontId="181" fillId="14" borderId="63" xfId="4" applyFont="1" applyFill="1" applyBorder="1" applyAlignment="1" applyProtection="1">
      <alignment horizontal="center" vertical="center"/>
    </xf>
    <xf numFmtId="0" fontId="208" fillId="14" borderId="64" xfId="4" applyFont="1" applyFill="1" applyBorder="1" applyAlignment="1" applyProtection="1">
      <alignment horizontal="center" vertical="center" wrapText="1"/>
    </xf>
    <xf numFmtId="0" fontId="15" fillId="0" borderId="22" xfId="12" applyFont="1" applyFill="1" applyBorder="1" applyAlignment="1" applyProtection="1">
      <alignment horizontal="center" vertical="center" wrapText="1"/>
    </xf>
    <xf numFmtId="0" fontId="4" fillId="4" borderId="60" xfId="4" applyFont="1" applyFill="1" applyBorder="1" applyAlignment="1" applyProtection="1">
      <alignment horizontal="center" vertical="center"/>
    </xf>
    <xf numFmtId="0" fontId="190" fillId="4" borderId="12" xfId="4" applyFont="1" applyFill="1" applyBorder="1" applyAlignment="1" applyProtection="1">
      <alignment horizontal="left" vertical="center" wrapText="1"/>
    </xf>
    <xf numFmtId="0" fontId="4" fillId="4" borderId="8" xfId="4" applyFont="1" applyFill="1" applyBorder="1" applyAlignment="1" applyProtection="1">
      <alignment horizontal="center" vertical="center" wrapText="1"/>
    </xf>
    <xf numFmtId="0" fontId="4" fillId="4" borderId="0" xfId="4" applyFont="1" applyFill="1" applyBorder="1" applyAlignment="1" applyProtection="1">
      <alignment horizontal="center" vertical="center" wrapText="1"/>
    </xf>
    <xf numFmtId="0" fontId="4" fillId="4" borderId="60" xfId="4" applyFont="1" applyFill="1" applyBorder="1" applyAlignment="1" applyProtection="1">
      <alignment horizontal="center" vertical="center" wrapText="1"/>
    </xf>
    <xf numFmtId="170" fontId="183" fillId="11" borderId="36" xfId="12" applyNumberFormat="1" applyFont="1" applyFill="1" applyBorder="1" applyAlignment="1" applyProtection="1">
      <alignment horizontal="right"/>
    </xf>
    <xf numFmtId="170" fontId="220" fillId="14" borderId="93" xfId="12" applyNumberFormat="1" applyFont="1" applyFill="1" applyBorder="1" applyAlignment="1" applyProtection="1">
      <alignment horizontal="right" vertical="center"/>
    </xf>
    <xf numFmtId="0" fontId="182" fillId="14" borderId="95" xfId="14" applyFont="1" applyFill="1" applyBorder="1" applyAlignment="1" applyProtection="1">
      <alignment horizontal="center" vertical="center" wrapText="1"/>
    </xf>
    <xf numFmtId="0" fontId="4" fillId="12" borderId="0" xfId="4" applyFont="1" applyFill="1" applyAlignment="1" applyProtection="1">
      <alignment vertical="center"/>
    </xf>
    <xf numFmtId="0" fontId="4" fillId="12" borderId="0" xfId="4" applyFont="1" applyFill="1" applyBorder="1" applyAlignment="1" applyProtection="1">
      <alignment vertical="center"/>
    </xf>
    <xf numFmtId="0" fontId="4" fillId="12" borderId="0" xfId="4" applyFont="1" applyFill="1" applyBorder="1" applyAlignment="1" applyProtection="1">
      <alignment vertical="center" wrapText="1"/>
    </xf>
    <xf numFmtId="3" fontId="4" fillId="12" borderId="0" xfId="4" applyNumberFormat="1" applyFont="1" applyFill="1" applyAlignment="1" applyProtection="1">
      <alignment horizontal="right" vertical="center"/>
    </xf>
    <xf numFmtId="0" fontId="4" fillId="12" borderId="0" xfId="4" applyFont="1" applyFill="1" applyAlignment="1" applyProtection="1">
      <alignment vertical="center" wrapText="1"/>
    </xf>
    <xf numFmtId="166" fontId="221" fillId="11" borderId="51" xfId="4" applyNumberFormat="1" applyFont="1" applyFill="1" applyBorder="1" applyAlignment="1" applyProtection="1">
      <alignment horizontal="center" vertical="center"/>
    </xf>
    <xf numFmtId="0" fontId="12" fillId="4" borderId="0" xfId="4" applyFont="1" applyFill="1" applyAlignment="1" applyProtection="1">
      <alignment horizontal="center" vertical="center"/>
    </xf>
    <xf numFmtId="0" fontId="12" fillId="0" borderId="0" xfId="4" quotePrefix="1" applyFont="1" applyAlignment="1" applyProtection="1">
      <alignment vertical="center"/>
    </xf>
    <xf numFmtId="167" fontId="4" fillId="4" borderId="0" xfId="4" applyNumberFormat="1" applyFont="1" applyFill="1" applyAlignment="1" applyProtection="1">
      <alignment horizontal="left" vertical="center"/>
    </xf>
    <xf numFmtId="0" fontId="12" fillId="0" borderId="144" xfId="0" applyFont="1" applyFill="1" applyBorder="1" applyAlignment="1" applyProtection="1">
      <alignment horizontal="right" wrapText="1"/>
    </xf>
    <xf numFmtId="0" fontId="197" fillId="15" borderId="62" xfId="4" applyFont="1" applyFill="1" applyBorder="1" applyAlignment="1" applyProtection="1">
      <alignment vertical="center"/>
    </xf>
    <xf numFmtId="0" fontId="197" fillId="15" borderId="63" xfId="4" applyFont="1" applyFill="1" applyBorder="1" applyAlignment="1" applyProtection="1">
      <alignment horizontal="center" vertical="center"/>
    </xf>
    <xf numFmtId="0" fontId="186" fillId="15" borderId="64" xfId="4" applyFont="1" applyFill="1" applyBorder="1" applyAlignment="1" applyProtection="1">
      <alignment horizontal="center" vertical="center" wrapText="1"/>
    </xf>
    <xf numFmtId="0" fontId="187" fillId="15" borderId="7" xfId="4" applyFont="1" applyFill="1" applyBorder="1" applyAlignment="1" applyProtection="1">
      <alignment horizontal="center" vertical="center"/>
    </xf>
    <xf numFmtId="0" fontId="222" fillId="15" borderId="63" xfId="0" applyFont="1" applyFill="1" applyBorder="1" applyAlignment="1" applyProtection="1">
      <alignment horizontal="center" vertical="center"/>
    </xf>
    <xf numFmtId="0" fontId="223" fillId="15" borderId="63" xfId="4" applyFont="1" applyFill="1" applyBorder="1" applyAlignment="1" applyProtection="1">
      <alignment horizontal="center" vertical="center"/>
    </xf>
    <xf numFmtId="0" fontId="197" fillId="15" borderId="64" xfId="4" applyFont="1" applyFill="1" applyBorder="1" applyAlignment="1" applyProtection="1">
      <alignment horizontal="center" vertical="center"/>
    </xf>
    <xf numFmtId="0" fontId="193" fillId="15" borderId="65" xfId="4" quotePrefix="1" applyFont="1" applyFill="1" applyBorder="1" applyAlignment="1" applyProtection="1">
      <alignment horizontal="center" vertical="center"/>
    </xf>
    <xf numFmtId="0" fontId="193" fillId="15" borderId="66" xfId="4" applyFont="1" applyFill="1" applyBorder="1" applyAlignment="1" applyProtection="1">
      <alignment horizontal="center" vertical="center"/>
    </xf>
    <xf numFmtId="0" fontId="224" fillId="0" borderId="73" xfId="12" applyFont="1" applyFill="1" applyBorder="1" applyAlignment="1" applyProtection="1">
      <alignment horizontal="center" vertical="center" wrapText="1"/>
    </xf>
    <xf numFmtId="1" fontId="186" fillId="13" borderId="69" xfId="4" applyNumberFormat="1" applyFont="1" applyFill="1" applyBorder="1" applyAlignment="1" applyProtection="1">
      <alignment horizontal="center" vertical="center" wrapText="1"/>
    </xf>
    <xf numFmtId="1" fontId="186" fillId="13" borderId="51" xfId="4" applyNumberFormat="1" applyFont="1" applyFill="1" applyBorder="1" applyAlignment="1" applyProtection="1">
      <alignment horizontal="center" vertical="center" wrapText="1"/>
    </xf>
    <xf numFmtId="1" fontId="186" fillId="13" borderId="14" xfId="4" applyNumberFormat="1" applyFont="1" applyFill="1" applyBorder="1" applyAlignment="1" applyProtection="1">
      <alignment horizontal="center" vertical="center" wrapText="1"/>
    </xf>
    <xf numFmtId="1" fontId="186" fillId="13" borderId="12" xfId="4" applyNumberFormat="1" applyFont="1" applyFill="1" applyBorder="1" applyAlignment="1" applyProtection="1">
      <alignment horizontal="center" vertical="center" wrapText="1"/>
    </xf>
    <xf numFmtId="0" fontId="205" fillId="11" borderId="24" xfId="12" applyFont="1" applyFill="1" applyBorder="1" applyAlignment="1" applyProtection="1">
      <alignment horizontal="left" vertical="center"/>
    </xf>
    <xf numFmtId="1" fontId="4" fillId="11" borderId="51" xfId="4" applyNumberFormat="1" applyFont="1" applyFill="1" applyBorder="1" applyAlignment="1" applyProtection="1">
      <alignment horizontal="left" vertical="center" wrapText="1"/>
    </xf>
    <xf numFmtId="1" fontId="197" fillId="4" borderId="12" xfId="4" applyNumberFormat="1" applyFont="1" applyFill="1" applyBorder="1" applyAlignment="1" applyProtection="1">
      <alignment horizontal="left" vertical="center" wrapText="1"/>
    </xf>
    <xf numFmtId="0" fontId="225" fillId="4" borderId="41" xfId="12" applyFont="1" applyFill="1" applyBorder="1" applyAlignment="1" applyProtection="1">
      <alignment horizontal="left" vertical="center"/>
    </xf>
    <xf numFmtId="1" fontId="4" fillId="4" borderId="68" xfId="4" applyNumberFormat="1" applyFont="1" applyFill="1" applyBorder="1" applyAlignment="1" applyProtection="1">
      <alignment horizontal="center" vertical="center"/>
    </xf>
    <xf numFmtId="0" fontId="9" fillId="4" borderId="68" xfId="12" applyFont="1" applyFill="1" applyBorder="1" applyAlignment="1" applyProtection="1">
      <alignment horizontal="left" vertical="center" wrapText="1"/>
    </xf>
    <xf numFmtId="168" fontId="185" fillId="13" borderId="36" xfId="12" quotePrefix="1" applyNumberFormat="1" applyFont="1" applyFill="1" applyBorder="1" applyAlignment="1" applyProtection="1">
      <alignment horizontal="right" vertical="center"/>
    </xf>
    <xf numFmtId="3" fontId="189" fillId="13" borderId="69" xfId="4" applyNumberFormat="1" applyFont="1" applyFill="1" applyBorder="1" applyAlignment="1" applyProtection="1">
      <alignment vertical="center"/>
    </xf>
    <xf numFmtId="0" fontId="198" fillId="15" borderId="93" xfId="12" quotePrefix="1" applyFont="1" applyFill="1" applyBorder="1" applyAlignment="1" applyProtection="1">
      <alignment horizontal="right" vertical="center"/>
    </xf>
    <xf numFmtId="0" fontId="193" fillId="15" borderId="94" xfId="12" applyFont="1" applyFill="1" applyBorder="1" applyAlignment="1" applyProtection="1">
      <alignment horizontal="right" vertical="center"/>
    </xf>
    <xf numFmtId="0" fontId="186" fillId="15" borderId="95" xfId="12" applyFont="1" applyFill="1" applyBorder="1" applyAlignment="1" applyProtection="1">
      <alignment horizontal="center" vertical="center" wrapText="1"/>
    </xf>
    <xf numFmtId="3" fontId="189" fillId="15" borderId="93" xfId="4" applyNumberFormat="1" applyFont="1" applyFill="1" applyBorder="1" applyAlignment="1" applyProtection="1">
      <alignment vertical="center"/>
    </xf>
    <xf numFmtId="3" fontId="189" fillId="15" borderId="94" xfId="4" applyNumberFormat="1" applyFont="1" applyFill="1" applyBorder="1" applyAlignment="1" applyProtection="1">
      <alignment vertical="center"/>
    </xf>
    <xf numFmtId="0" fontId="4" fillId="15" borderId="0" xfId="4" applyFont="1" applyFill="1" applyAlignment="1" applyProtection="1">
      <alignment vertical="center"/>
    </xf>
    <xf numFmtId="0" fontId="4" fillId="15" borderId="0" xfId="4" applyFont="1" applyFill="1" applyAlignment="1" applyProtection="1">
      <alignment vertical="center" wrapText="1"/>
    </xf>
    <xf numFmtId="3" fontId="4" fillId="15" borderId="0" xfId="4" applyNumberFormat="1" applyFont="1" applyFill="1" applyAlignment="1" applyProtection="1">
      <alignment horizontal="right" vertical="center"/>
    </xf>
    <xf numFmtId="0" fontId="4" fillId="4" borderId="0" xfId="4" quotePrefix="1" applyFont="1" applyFill="1" applyBorder="1" applyAlignment="1" applyProtection="1">
      <alignment horizontal="center" vertical="center"/>
    </xf>
    <xf numFmtId="0" fontId="4" fillId="4" borderId="0" xfId="4" quotePrefix="1" applyFont="1" applyFill="1" applyBorder="1" applyAlignment="1" applyProtection="1">
      <alignment horizontal="center" vertical="center" wrapText="1"/>
    </xf>
    <xf numFmtId="0" fontId="12" fillId="14" borderId="23" xfId="4" quotePrefix="1" applyFont="1" applyFill="1" applyBorder="1" applyAlignment="1" applyProtection="1">
      <alignment horizontal="center" vertical="center" wrapText="1"/>
    </xf>
    <xf numFmtId="0" fontId="42" fillId="14" borderId="23" xfId="4" applyFont="1" applyFill="1" applyBorder="1" applyAlignment="1" applyProtection="1">
      <alignment horizontal="center" vertical="center" wrapText="1"/>
    </xf>
    <xf numFmtId="1" fontId="12" fillId="0" borderId="145" xfId="4" applyNumberFormat="1" applyFont="1" applyFill="1" applyBorder="1" applyAlignment="1" applyProtection="1">
      <alignment horizontal="center" vertical="center" wrapText="1"/>
    </xf>
    <xf numFmtId="1" fontId="12" fillId="0" borderId="146" xfId="4" applyNumberFormat="1" applyFont="1" applyFill="1" applyBorder="1" applyAlignment="1" applyProtection="1">
      <alignment horizontal="center" vertical="center" wrapText="1"/>
    </xf>
    <xf numFmtId="1" fontId="12" fillId="0" borderId="16" xfId="4" applyNumberFormat="1" applyFont="1" applyFill="1" applyBorder="1" applyAlignment="1" applyProtection="1">
      <alignment horizontal="center" vertical="center" wrapText="1"/>
    </xf>
    <xf numFmtId="1" fontId="12" fillId="0" borderId="11" xfId="4" applyNumberFormat="1" applyFont="1" applyFill="1" applyBorder="1" applyAlignment="1" applyProtection="1">
      <alignment horizontal="center" vertical="center" wrapText="1"/>
    </xf>
    <xf numFmtId="0" fontId="4" fillId="4" borderId="0" xfId="4" quotePrefix="1" applyFont="1" applyFill="1" applyBorder="1" applyAlignment="1" applyProtection="1">
      <alignment horizontal="left" vertical="center"/>
    </xf>
    <xf numFmtId="0" fontId="4" fillId="4" borderId="9" xfId="4" quotePrefix="1" applyFont="1" applyFill="1" applyBorder="1" applyAlignment="1" applyProtection="1">
      <alignment horizontal="left" vertical="center" wrapText="1"/>
    </xf>
    <xf numFmtId="3" fontId="27" fillId="4" borderId="9" xfId="4" quotePrefix="1" applyNumberFormat="1" applyFont="1" applyFill="1" applyBorder="1" applyAlignment="1" applyProtection="1">
      <alignment horizontal="center" vertical="center"/>
    </xf>
    <xf numFmtId="3" fontId="28" fillId="4" borderId="9" xfId="4" quotePrefix="1" applyNumberFormat="1" applyFont="1" applyFill="1" applyBorder="1" applyAlignment="1" applyProtection="1">
      <alignment horizontal="center" vertical="center"/>
    </xf>
    <xf numFmtId="3" fontId="89" fillId="4" borderId="80" xfId="4" quotePrefix="1" applyNumberFormat="1" applyFont="1" applyFill="1" applyBorder="1" applyAlignment="1" applyProtection="1">
      <alignment horizontal="center" vertical="center"/>
    </xf>
    <xf numFmtId="165" fontId="12" fillId="14" borderId="131" xfId="4" quotePrefix="1" applyNumberFormat="1" applyFont="1" applyFill="1" applyBorder="1" applyAlignment="1" applyProtection="1">
      <alignment horizontal="center" vertical="center" wrapText="1"/>
    </xf>
    <xf numFmtId="175" fontId="174" fillId="14" borderId="131" xfId="4" applyNumberFormat="1" applyFont="1" applyFill="1" applyBorder="1" applyAlignment="1" applyProtection="1">
      <alignment horizontal="right" vertical="center"/>
    </xf>
    <xf numFmtId="175" fontId="191" fillId="14" borderId="121" xfId="4" applyNumberFormat="1" applyFont="1" applyFill="1" applyBorder="1" applyAlignment="1" applyProtection="1">
      <alignment horizontal="right" vertical="center"/>
    </xf>
    <xf numFmtId="175" fontId="191" fillId="14" borderId="138" xfId="4" applyNumberFormat="1" applyFont="1" applyFill="1" applyBorder="1" applyAlignment="1" applyProtection="1">
      <alignment horizontal="right" vertical="center"/>
    </xf>
    <xf numFmtId="175" fontId="191" fillId="14" borderId="122" xfId="4" applyNumberFormat="1" applyFont="1" applyFill="1" applyBorder="1" applyAlignment="1" applyProtection="1">
      <alignment horizontal="right" vertical="center"/>
    </xf>
    <xf numFmtId="165" fontId="12" fillId="14" borderId="78" xfId="4" quotePrefix="1" applyNumberFormat="1" applyFont="1" applyFill="1" applyBorder="1" applyAlignment="1" applyProtection="1">
      <alignment horizontal="center" vertical="center" wrapText="1"/>
    </xf>
    <xf numFmtId="175" fontId="174" fillId="14" borderId="78" xfId="4" applyNumberFormat="1" applyFont="1" applyFill="1" applyBorder="1" applyAlignment="1" applyProtection="1">
      <alignment horizontal="right" vertical="center"/>
    </xf>
    <xf numFmtId="175" fontId="191" fillId="14" borderId="93" xfId="4" applyNumberFormat="1" applyFont="1" applyFill="1" applyBorder="1" applyAlignment="1" applyProtection="1">
      <alignment horizontal="right" vertical="center"/>
    </xf>
    <xf numFmtId="175" fontId="191" fillId="14" borderId="94" xfId="4" applyNumberFormat="1" applyFont="1" applyFill="1" applyBorder="1" applyAlignment="1" applyProtection="1">
      <alignment horizontal="right" vertical="center"/>
    </xf>
    <xf numFmtId="175" fontId="191" fillId="14" borderId="95" xfId="4" applyNumberFormat="1" applyFont="1" applyFill="1" applyBorder="1" applyAlignment="1" applyProtection="1">
      <alignment horizontal="right" vertical="center"/>
    </xf>
    <xf numFmtId="0" fontId="4" fillId="16" borderId="0" xfId="4" applyFont="1" applyFill="1" applyAlignment="1" applyProtection="1">
      <alignment vertical="center"/>
    </xf>
    <xf numFmtId="0" fontId="4" fillId="16" borderId="0" xfId="4" applyFont="1" applyFill="1" applyAlignment="1" applyProtection="1">
      <alignment vertical="center" wrapText="1"/>
    </xf>
    <xf numFmtId="3" fontId="4" fillId="16" borderId="0" xfId="4" applyNumberFormat="1" applyFont="1" applyFill="1" applyAlignment="1" applyProtection="1">
      <alignment horizontal="right" vertical="center"/>
    </xf>
    <xf numFmtId="0" fontId="7" fillId="4" borderId="72" xfId="12" applyFont="1" applyFill="1" applyBorder="1" applyAlignment="1" applyProtection="1">
      <alignment horizontal="center" vertical="center" wrapText="1"/>
    </xf>
    <xf numFmtId="1" fontId="12" fillId="4" borderId="69" xfId="4" applyNumberFormat="1" applyFont="1" applyFill="1" applyBorder="1" applyAlignment="1" applyProtection="1">
      <alignment horizontal="center" vertical="center" wrapText="1"/>
    </xf>
    <xf numFmtId="1" fontId="12" fillId="4" borderId="51" xfId="4" applyNumberFormat="1" applyFont="1" applyFill="1" applyBorder="1" applyAlignment="1" applyProtection="1">
      <alignment horizontal="center" vertical="center" wrapText="1"/>
    </xf>
    <xf numFmtId="1" fontId="12" fillId="4" borderId="14" xfId="4" applyNumberFormat="1" applyFont="1" applyFill="1" applyBorder="1" applyAlignment="1" applyProtection="1">
      <alignment horizontal="center" vertical="center" wrapText="1"/>
    </xf>
    <xf numFmtId="1" fontId="12" fillId="4" borderId="12" xfId="4" applyNumberFormat="1" applyFont="1" applyFill="1" applyBorder="1" applyAlignment="1" applyProtection="1">
      <alignment horizontal="center" vertical="center" wrapText="1"/>
    </xf>
    <xf numFmtId="0" fontId="4" fillId="4" borderId="36" xfId="4" applyFont="1" applyFill="1" applyBorder="1" applyAlignment="1" applyProtection="1">
      <alignment horizontal="left" vertical="center"/>
    </xf>
    <xf numFmtId="0" fontId="4" fillId="4" borderId="51" xfId="4" applyFont="1" applyFill="1" applyBorder="1" applyAlignment="1" applyProtection="1">
      <alignment horizontal="left" vertical="center"/>
    </xf>
    <xf numFmtId="0" fontId="226" fillId="4" borderId="0" xfId="4" applyFont="1" applyFill="1" applyBorder="1" applyAlignment="1" applyProtection="1">
      <alignment horizontal="left" vertical="center" wrapText="1"/>
    </xf>
    <xf numFmtId="0" fontId="200" fillId="4" borderId="142" xfId="8" applyFont="1" applyFill="1" applyBorder="1" applyProtection="1"/>
    <xf numFmtId="0" fontId="192" fillId="11" borderId="10" xfId="4" quotePrefix="1" applyFont="1" applyFill="1" applyBorder="1" applyAlignment="1" applyProtection="1">
      <alignment vertical="center"/>
    </xf>
    <xf numFmtId="0" fontId="226" fillId="11" borderId="124" xfId="4" applyFont="1" applyFill="1" applyBorder="1" applyAlignment="1" applyProtection="1">
      <alignment horizontal="center" vertical="center"/>
    </xf>
    <xf numFmtId="0" fontId="227" fillId="11" borderId="69" xfId="4" quotePrefix="1" applyFont="1" applyFill="1" applyBorder="1" applyAlignment="1" applyProtection="1">
      <alignment horizontal="center" vertical="center"/>
    </xf>
    <xf numFmtId="0" fontId="227" fillId="11" borderId="14" xfId="4" applyFont="1" applyFill="1" applyBorder="1" applyAlignment="1" applyProtection="1">
      <alignment horizontal="center" vertical="center"/>
    </xf>
    <xf numFmtId="0" fontId="192" fillId="11" borderId="125" xfId="4" quotePrefix="1" applyFont="1" applyFill="1" applyBorder="1" applyAlignment="1" applyProtection="1">
      <alignment horizontal="center" vertical="center" wrapText="1"/>
    </xf>
    <xf numFmtId="0" fontId="228" fillId="11" borderId="7" xfId="4" applyFont="1" applyFill="1" applyBorder="1" applyAlignment="1" applyProtection="1">
      <alignment horizontal="center" vertical="center"/>
    </xf>
    <xf numFmtId="0" fontId="228" fillId="11" borderId="10" xfId="4" applyFont="1" applyFill="1" applyBorder="1" applyAlignment="1" applyProtection="1">
      <alignment horizontal="center" vertical="center"/>
    </xf>
    <xf numFmtId="0" fontId="229" fillId="11" borderId="124" xfId="0" applyFont="1" applyFill="1" applyBorder="1" applyAlignment="1" applyProtection="1">
      <alignment horizontal="center" vertical="center"/>
    </xf>
    <xf numFmtId="0" fontId="230" fillId="11" borderId="124" xfId="4" applyFont="1" applyFill="1" applyBorder="1" applyAlignment="1" applyProtection="1">
      <alignment horizontal="center" vertical="center"/>
    </xf>
    <xf numFmtId="0" fontId="226" fillId="11" borderId="125" xfId="4" applyFont="1" applyFill="1" applyBorder="1" applyAlignment="1" applyProtection="1">
      <alignment horizontal="center" vertical="center"/>
    </xf>
    <xf numFmtId="0" fontId="231" fillId="11" borderId="24" xfId="4" applyFont="1" applyFill="1" applyBorder="1" applyAlignment="1" applyProtection="1">
      <alignment horizontal="center" vertical="center"/>
    </xf>
    <xf numFmtId="0" fontId="228" fillId="11" borderId="24" xfId="4" applyFont="1" applyFill="1" applyBorder="1" applyAlignment="1" applyProtection="1">
      <alignment horizontal="center" vertical="center"/>
    </xf>
    <xf numFmtId="165" fontId="232" fillId="11" borderId="147" xfId="12" applyNumberFormat="1" applyFont="1" applyFill="1" applyBorder="1" applyAlignment="1">
      <alignment horizontal="right" vertical="center"/>
    </xf>
    <xf numFmtId="168" fontId="233" fillId="11" borderId="94" xfId="12" quotePrefix="1" applyNumberFormat="1" applyFont="1" applyFill="1" applyBorder="1" applyAlignment="1">
      <alignment horizontal="right" vertical="center"/>
    </xf>
    <xf numFmtId="0" fontId="192" fillId="11" borderId="79" xfId="12" applyFont="1" applyFill="1" applyBorder="1" applyAlignment="1">
      <alignment horizontal="center" vertical="center" wrapText="1"/>
    </xf>
    <xf numFmtId="3" fontId="188" fillId="11" borderId="78" xfId="4" applyNumberFormat="1" applyFont="1" applyFill="1" applyBorder="1" applyAlignment="1" applyProtection="1">
      <alignment vertical="center"/>
    </xf>
    <xf numFmtId="3" fontId="226" fillId="11" borderId="93" xfId="4" applyNumberFormat="1" applyFont="1" applyFill="1" applyBorder="1" applyAlignment="1">
      <alignment vertical="center"/>
    </xf>
    <xf numFmtId="3" fontId="226" fillId="11" borderId="94" xfId="4" applyNumberFormat="1" applyFont="1" applyFill="1" applyBorder="1" applyAlignment="1">
      <alignment vertical="center"/>
    </xf>
    <xf numFmtId="3" fontId="226" fillId="11" borderId="95" xfId="4" applyNumberFormat="1" applyFont="1" applyFill="1" applyBorder="1" applyAlignment="1">
      <alignment vertical="center"/>
    </xf>
    <xf numFmtId="174" fontId="195" fillId="13" borderId="88" xfId="4" applyNumberFormat="1" applyFont="1" applyFill="1" applyBorder="1" applyAlignment="1" applyProtection="1">
      <alignment horizontal="center" vertical="center"/>
    </xf>
    <xf numFmtId="174" fontId="195" fillId="13" borderId="74" xfId="4" applyNumberFormat="1" applyFont="1" applyFill="1" applyBorder="1" applyAlignment="1" applyProtection="1">
      <alignment horizontal="center" vertical="center"/>
    </xf>
    <xf numFmtId="174" fontId="195" fillId="13" borderId="83" xfId="4" applyNumberFormat="1" applyFont="1" applyFill="1" applyBorder="1" applyAlignment="1" applyProtection="1">
      <alignment horizontal="center" vertical="center"/>
    </xf>
    <xf numFmtId="174" fontId="195" fillId="13" borderId="42" xfId="4" applyNumberFormat="1" applyFont="1" applyFill="1" applyBorder="1" applyAlignment="1" applyProtection="1">
      <alignment horizontal="center" vertical="center"/>
    </xf>
    <xf numFmtId="174" fontId="195" fillId="13" borderId="85" xfId="4" applyNumberFormat="1" applyFont="1" applyFill="1" applyBorder="1" applyAlignment="1" applyProtection="1">
      <alignment horizontal="center" vertical="center"/>
    </xf>
    <xf numFmtId="174" fontId="195" fillId="13" borderId="44" xfId="4" applyNumberFormat="1" applyFont="1" applyFill="1" applyBorder="1" applyAlignment="1" applyProtection="1">
      <alignment horizontal="center" vertical="center"/>
    </xf>
    <xf numFmtId="174" fontId="195" fillId="13" borderId="90" xfId="4" applyNumberFormat="1" applyFont="1" applyFill="1" applyBorder="1" applyAlignment="1" applyProtection="1">
      <alignment horizontal="center" vertical="center"/>
    </xf>
    <xf numFmtId="174" fontId="195" fillId="13" borderId="47" xfId="4" applyNumberFormat="1" applyFont="1" applyFill="1" applyBorder="1" applyAlignment="1" applyProtection="1">
      <alignment horizontal="center" vertical="center"/>
    </xf>
    <xf numFmtId="174" fontId="195" fillId="13" borderId="99" xfId="4" applyNumberFormat="1" applyFont="1" applyFill="1" applyBorder="1" applyAlignment="1" applyProtection="1">
      <alignment horizontal="center" vertical="center"/>
    </xf>
    <xf numFmtId="174" fontId="195" fillId="13" borderId="89" xfId="4" applyNumberFormat="1" applyFont="1" applyFill="1" applyBorder="1" applyAlignment="1" applyProtection="1">
      <alignment horizontal="center" vertical="center"/>
    </xf>
    <xf numFmtId="174" fontId="195" fillId="13" borderId="82" xfId="4" applyNumberFormat="1" applyFont="1" applyFill="1" applyBorder="1" applyAlignment="1" applyProtection="1">
      <alignment horizontal="center" vertical="center"/>
    </xf>
    <xf numFmtId="174" fontId="195" fillId="13" borderId="48" xfId="4" applyNumberFormat="1" applyFont="1" applyFill="1" applyBorder="1" applyAlignment="1" applyProtection="1">
      <alignment horizontal="center" vertical="center"/>
    </xf>
    <xf numFmtId="174" fontId="195" fillId="13" borderId="91" xfId="4" applyNumberFormat="1" applyFont="1" applyFill="1" applyBorder="1" applyAlignment="1" applyProtection="1">
      <alignment horizontal="center" vertical="center"/>
    </xf>
    <xf numFmtId="0" fontId="219" fillId="11" borderId="14" xfId="4" applyFont="1" applyFill="1" applyBorder="1" applyAlignment="1">
      <alignment horizontal="center" vertical="center"/>
    </xf>
    <xf numFmtId="0" fontId="234" fillId="11" borderId="14" xfId="4" applyFont="1" applyFill="1" applyBorder="1" applyAlignment="1" applyProtection="1">
      <alignment horizontal="center" vertical="center"/>
    </xf>
    <xf numFmtId="0" fontId="33" fillId="4" borderId="24" xfId="0" applyFont="1" applyFill="1" applyBorder="1" applyAlignment="1" applyProtection="1">
      <alignment horizontal="center"/>
    </xf>
    <xf numFmtId="0" fontId="42" fillId="14" borderId="148" xfId="0" quotePrefix="1" applyFont="1" applyFill="1" applyBorder="1" applyAlignment="1" applyProtection="1">
      <alignment horizontal="left"/>
    </xf>
    <xf numFmtId="0" fontId="235" fillId="4" borderId="0" xfId="0" applyFont="1" applyFill="1" applyBorder="1" applyAlignment="1" applyProtection="1">
      <alignment horizontal="right"/>
    </xf>
    <xf numFmtId="0" fontId="12" fillId="4" borderId="0" xfId="0" applyFont="1" applyFill="1" applyBorder="1" applyAlignment="1" applyProtection="1">
      <alignment horizontal="right" wrapText="1"/>
    </xf>
    <xf numFmtId="0" fontId="219" fillId="11" borderId="14" xfId="4" applyFont="1" applyFill="1" applyBorder="1" applyAlignment="1" applyProtection="1">
      <alignment horizontal="center" vertical="center"/>
    </xf>
    <xf numFmtId="3" fontId="12" fillId="6" borderId="14" xfId="4" applyNumberFormat="1" applyFont="1" applyFill="1" applyBorder="1" applyAlignment="1" applyProtection="1">
      <alignment horizontal="right" vertical="center"/>
    </xf>
    <xf numFmtId="3" fontId="12" fillId="6" borderId="12" xfId="4" applyNumberFormat="1" applyFont="1" applyFill="1" applyBorder="1" applyAlignment="1" applyProtection="1">
      <alignment horizontal="right" vertical="center"/>
    </xf>
    <xf numFmtId="3" fontId="183" fillId="11" borderId="24" xfId="4" applyNumberFormat="1" applyFont="1" applyFill="1" applyBorder="1" applyAlignment="1" applyProtection="1">
      <alignment horizontal="right" vertical="center"/>
      <protection locked="0"/>
    </xf>
    <xf numFmtId="3" fontId="7" fillId="4" borderId="108" xfId="4" applyNumberFormat="1" applyFont="1" applyFill="1" applyBorder="1" applyAlignment="1" applyProtection="1">
      <alignment horizontal="right" vertical="center"/>
      <protection locked="0"/>
    </xf>
    <xf numFmtId="3" fontId="7" fillId="4" borderId="110" xfId="4" applyNumberFormat="1" applyFont="1" applyFill="1" applyBorder="1" applyAlignment="1" applyProtection="1">
      <alignment horizontal="right" vertical="center"/>
      <protection locked="0"/>
    </xf>
    <xf numFmtId="3" fontId="7" fillId="4" borderId="112" xfId="4" applyNumberFormat="1" applyFont="1" applyFill="1" applyBorder="1" applyAlignment="1" applyProtection="1">
      <alignment horizontal="right" vertical="center"/>
      <protection locked="0"/>
    </xf>
    <xf numFmtId="3" fontId="7" fillId="4" borderId="9" xfId="4" applyNumberFormat="1" applyFont="1" applyFill="1" applyBorder="1" applyAlignment="1" applyProtection="1">
      <alignment horizontal="right" vertical="center"/>
      <protection locked="0"/>
    </xf>
    <xf numFmtId="3" fontId="7" fillId="4" borderId="114" xfId="4" applyNumberFormat="1" applyFont="1" applyFill="1" applyBorder="1" applyAlignment="1" applyProtection="1">
      <alignment horizontal="right" vertical="center"/>
      <protection locked="0"/>
    </xf>
    <xf numFmtId="3" fontId="7" fillId="11" borderId="24" xfId="4" applyNumberFormat="1" applyFont="1" applyFill="1" applyBorder="1" applyAlignment="1" applyProtection="1">
      <alignment horizontal="right" vertical="center"/>
      <protection locked="0"/>
    </xf>
    <xf numFmtId="3" fontId="189" fillId="13" borderId="69" xfId="4" applyNumberFormat="1" applyFont="1" applyFill="1" applyBorder="1" applyAlignment="1" applyProtection="1">
      <alignment vertical="center"/>
      <protection locked="0"/>
    </xf>
    <xf numFmtId="3" fontId="189" fillId="13" borderId="14" xfId="4" applyNumberFormat="1" applyFont="1" applyFill="1" applyBorder="1" applyAlignment="1" applyProtection="1">
      <alignment vertical="center"/>
      <protection locked="0"/>
    </xf>
    <xf numFmtId="3" fontId="189" fillId="13" borderId="12" xfId="4" applyNumberFormat="1" applyFont="1" applyFill="1" applyBorder="1" applyAlignment="1" applyProtection="1">
      <alignment vertical="center"/>
      <protection locked="0"/>
    </xf>
    <xf numFmtId="3" fontId="189" fillId="13" borderId="51" xfId="4" applyNumberFormat="1" applyFont="1" applyFill="1" applyBorder="1" applyAlignment="1">
      <alignment vertical="center"/>
    </xf>
    <xf numFmtId="3" fontId="194" fillId="11" borderId="25" xfId="4" applyNumberFormat="1" applyFont="1" applyFill="1" applyBorder="1" applyAlignment="1" applyProtection="1">
      <alignment vertical="center"/>
    </xf>
    <xf numFmtId="3" fontId="194" fillId="11" borderId="72" xfId="4" applyNumberFormat="1" applyFont="1" applyFill="1" applyBorder="1" applyAlignment="1" applyProtection="1">
      <alignment vertical="center"/>
    </xf>
    <xf numFmtId="0" fontId="236" fillId="7" borderId="0" xfId="4" applyFont="1" applyFill="1" applyAlignment="1">
      <alignment vertical="center"/>
    </xf>
    <xf numFmtId="0" fontId="25" fillId="2" borderId="0" xfId="4" applyFill="1"/>
    <xf numFmtId="0" fontId="12" fillId="0" borderId="0" xfId="4" applyFont="1" applyAlignment="1">
      <alignment horizontal="right" vertical="center"/>
    </xf>
    <xf numFmtId="1" fontId="182" fillId="12" borderId="51" xfId="4" applyNumberFormat="1" applyFont="1" applyFill="1" applyBorder="1" applyAlignment="1" applyProtection="1">
      <alignment horizontal="center" vertical="center" wrapText="1"/>
      <protection locked="0"/>
    </xf>
    <xf numFmtId="0" fontId="237" fillId="0" borderId="82" xfId="0" applyFont="1" applyFill="1" applyBorder="1" applyAlignment="1" applyProtection="1">
      <alignment horizontal="center" vertical="center" wrapText="1"/>
      <protection hidden="1"/>
    </xf>
    <xf numFmtId="0" fontId="173" fillId="4" borderId="72" xfId="4" applyFont="1" applyFill="1" applyBorder="1" applyAlignment="1" applyProtection="1">
      <alignment horizontal="center" vertical="center" wrapText="1"/>
      <protection hidden="1"/>
    </xf>
    <xf numFmtId="0" fontId="30" fillId="2" borderId="0" xfId="4" applyFont="1" applyFill="1" applyAlignment="1">
      <alignment vertical="center"/>
    </xf>
    <xf numFmtId="3" fontId="4" fillId="4" borderId="50" xfId="4" applyNumberFormat="1" applyFont="1" applyFill="1" applyBorder="1" applyAlignment="1" applyProtection="1">
      <alignment horizontal="right" vertical="center"/>
      <protection locked="0"/>
    </xf>
    <xf numFmtId="3" fontId="189" fillId="15" borderId="95" xfId="4" applyNumberFormat="1" applyFont="1" applyFill="1" applyBorder="1" applyAlignment="1">
      <alignment vertical="center"/>
    </xf>
    <xf numFmtId="0" fontId="4" fillId="18" borderId="0" xfId="4" applyFont="1" applyFill="1" applyAlignment="1">
      <alignment vertical="center"/>
    </xf>
    <xf numFmtId="0" fontId="4" fillId="0" borderId="14" xfId="11" applyFont="1" applyBorder="1" applyAlignment="1"/>
    <xf numFmtId="0" fontId="4" fillId="19" borderId="0" xfId="4" applyFont="1" applyFill="1" applyAlignment="1">
      <alignment vertical="center"/>
    </xf>
    <xf numFmtId="0" fontId="42" fillId="11" borderId="149" xfId="0" quotePrefix="1" applyFont="1" applyFill="1" applyBorder="1" applyAlignment="1" applyProtection="1">
      <alignment horizontal="left"/>
    </xf>
    <xf numFmtId="0" fontId="42" fillId="11" borderId="150" xfId="0" quotePrefix="1" applyFont="1" applyFill="1" applyBorder="1" applyAlignment="1" applyProtection="1">
      <alignment horizontal="left"/>
    </xf>
    <xf numFmtId="0" fontId="42" fillId="11" borderId="143" xfId="0" quotePrefix="1" applyFont="1" applyFill="1" applyBorder="1" applyAlignment="1" applyProtection="1">
      <alignment horizontal="left"/>
    </xf>
    <xf numFmtId="0" fontId="41" fillId="11" borderId="0" xfId="7" applyFont="1" applyFill="1" applyBorder="1" applyProtection="1"/>
    <xf numFmtId="0" fontId="191" fillId="11" borderId="0" xfId="4" quotePrefix="1" applyFont="1" applyFill="1" applyAlignment="1" applyProtection="1">
      <alignment vertical="center"/>
    </xf>
    <xf numFmtId="0" fontId="41" fillId="11" borderId="0" xfId="7" applyFont="1" applyFill="1" applyProtection="1"/>
    <xf numFmtId="0" fontId="238" fillId="11" borderId="0" xfId="10" applyFont="1" applyFill="1" applyProtection="1"/>
    <xf numFmtId="0" fontId="178" fillId="11" borderId="0" xfId="7" applyFont="1" applyFill="1" applyAlignment="1" applyProtection="1">
      <alignment horizontal="center" vertical="center"/>
    </xf>
    <xf numFmtId="0" fontId="239" fillId="11" borderId="0" xfId="16" applyFont="1" applyFill="1" applyBorder="1" applyAlignment="1" applyProtection="1">
      <alignment horizontal="left"/>
    </xf>
    <xf numFmtId="0" fontId="191" fillId="20" borderId="0" xfId="16" applyFont="1" applyFill="1" applyAlignment="1" applyProtection="1">
      <alignment horizontal="left"/>
    </xf>
    <xf numFmtId="0" fontId="109" fillId="11" borderId="0" xfId="7" applyFont="1" applyFill="1" applyBorder="1" applyProtection="1"/>
    <xf numFmtId="0" fontId="41" fillId="13" borderId="0" xfId="7" applyFont="1" applyFill="1" applyBorder="1" applyProtection="1"/>
    <xf numFmtId="0" fontId="109" fillId="13" borderId="0" xfId="7" applyFont="1" applyFill="1" applyBorder="1" applyProtection="1"/>
    <xf numFmtId="0" fontId="109" fillId="11" borderId="0" xfId="7" applyFont="1" applyFill="1" applyAlignment="1" applyProtection="1">
      <alignment horizontal="right"/>
    </xf>
    <xf numFmtId="0" fontId="29" fillId="11" borderId="0" xfId="10" applyFont="1" applyFill="1" applyBorder="1" applyAlignment="1" applyProtection="1">
      <alignment horizontal="center"/>
    </xf>
    <xf numFmtId="0" fontId="29" fillId="11" borderId="0" xfId="10" applyFont="1" applyFill="1" applyProtection="1"/>
    <xf numFmtId="0" fontId="29" fillId="13" borderId="0" xfId="10" applyFont="1" applyFill="1" applyProtection="1"/>
    <xf numFmtId="0" fontId="13" fillId="11" borderId="0" xfId="4" quotePrefix="1" applyFont="1" applyFill="1" applyAlignment="1" applyProtection="1">
      <alignment vertical="center"/>
    </xf>
    <xf numFmtId="0" fontId="109" fillId="11" borderId="0" xfId="7" quotePrefix="1" applyFont="1" applyFill="1" applyAlignment="1" applyProtection="1">
      <alignment horizontal="left"/>
    </xf>
    <xf numFmtId="173" fontId="240" fillId="4" borderId="14" xfId="16" applyNumberFormat="1" applyFont="1" applyFill="1" applyBorder="1" applyAlignment="1" applyProtection="1">
      <alignment horizontal="center" vertical="center"/>
    </xf>
    <xf numFmtId="0" fontId="241" fillId="11" borderId="0" xfId="16" applyFont="1" applyFill="1" applyBorder="1" applyAlignment="1" applyProtection="1">
      <alignment horizontal="left"/>
    </xf>
    <xf numFmtId="0" fontId="33" fillId="13" borderId="0" xfId="7" applyFont="1" applyFill="1" applyBorder="1" applyProtection="1"/>
    <xf numFmtId="0" fontId="33" fillId="11" borderId="0" xfId="7" applyFont="1" applyFill="1" applyBorder="1" applyProtection="1"/>
    <xf numFmtId="0" fontId="44" fillId="11" borderId="15" xfId="7" applyFont="1" applyFill="1" applyBorder="1" applyProtection="1"/>
    <xf numFmtId="165" fontId="44" fillId="11" borderId="0" xfId="7" applyNumberFormat="1" applyFont="1" applyFill="1" applyBorder="1" applyProtection="1"/>
    <xf numFmtId="165" fontId="44" fillId="11" borderId="0" xfId="7" applyNumberFormat="1" applyFont="1" applyFill="1" applyBorder="1" applyAlignment="1" applyProtection="1">
      <alignment horizontal="left"/>
    </xf>
    <xf numFmtId="179" fontId="44" fillId="4" borderId="10" xfId="7" quotePrefix="1" applyNumberFormat="1" applyFont="1" applyFill="1" applyBorder="1" applyAlignment="1" applyProtection="1">
      <alignment horizontal="center"/>
    </xf>
    <xf numFmtId="179" fontId="44" fillId="4" borderId="124" xfId="7" quotePrefix="1" applyNumberFormat="1" applyFont="1" applyFill="1" applyBorder="1" applyAlignment="1" applyProtection="1">
      <alignment horizontal="center"/>
    </xf>
    <xf numFmtId="179" fontId="44" fillId="4" borderId="125" xfId="7" quotePrefix="1" applyNumberFormat="1" applyFont="1" applyFill="1" applyBorder="1" applyAlignment="1" applyProtection="1">
      <alignment horizontal="center"/>
    </xf>
    <xf numFmtId="179" fontId="223" fillId="14" borderId="7" xfId="7" quotePrefix="1" applyNumberFormat="1" applyFont="1" applyFill="1" applyBorder="1" applyAlignment="1" applyProtection="1">
      <alignment horizontal="center" wrapText="1"/>
    </xf>
    <xf numFmtId="179" fontId="242" fillId="14" borderId="7" xfId="7" quotePrefix="1" applyNumberFormat="1" applyFont="1" applyFill="1" applyBorder="1" applyAlignment="1" applyProtection="1">
      <alignment horizontal="center" vertical="center" wrapText="1"/>
    </xf>
    <xf numFmtId="179" fontId="175" fillId="11" borderId="7" xfId="7" quotePrefix="1" applyNumberFormat="1" applyFont="1" applyFill="1" applyBorder="1" applyAlignment="1" applyProtection="1">
      <alignment horizontal="center" vertical="center" wrapText="1"/>
    </xf>
    <xf numFmtId="179" fontId="184" fillId="15" borderId="7" xfId="7" quotePrefix="1" applyNumberFormat="1" applyFont="1" applyFill="1" applyBorder="1" applyAlignment="1" applyProtection="1">
      <alignment horizontal="center" wrapText="1"/>
    </xf>
    <xf numFmtId="179" fontId="44" fillId="4" borderId="151" xfId="7" quotePrefix="1" applyNumberFormat="1" applyFont="1" applyFill="1" applyBorder="1" applyAlignment="1" applyProtection="1">
      <alignment horizontal="center" wrapText="1"/>
    </xf>
    <xf numFmtId="165" fontId="44" fillId="11" borderId="8" xfId="7" applyNumberFormat="1" applyFont="1" applyFill="1" applyBorder="1" applyAlignment="1" applyProtection="1">
      <alignment horizontal="center" vertical="center" wrapText="1"/>
    </xf>
    <xf numFmtId="0" fontId="42" fillId="4" borderId="4" xfId="7" quotePrefix="1" applyFont="1" applyFill="1" applyBorder="1" applyAlignment="1" applyProtection="1">
      <alignment horizontal="left" vertical="top"/>
    </xf>
    <xf numFmtId="0" fontId="42" fillId="4" borderId="15" xfId="7" quotePrefix="1" applyFont="1" applyFill="1" applyBorder="1" applyAlignment="1" applyProtection="1">
      <alignment horizontal="center" vertical="top"/>
    </xf>
    <xf numFmtId="0" fontId="42" fillId="4" borderId="22" xfId="7" quotePrefix="1" applyFont="1" applyFill="1" applyBorder="1" applyAlignment="1" applyProtection="1">
      <alignment horizontal="center" vertical="top"/>
    </xf>
    <xf numFmtId="180" fontId="223" fillId="14" borderId="21" xfId="7" quotePrefix="1" applyNumberFormat="1" applyFont="1" applyFill="1" applyBorder="1" applyAlignment="1" applyProtection="1">
      <alignment horizontal="center"/>
    </xf>
    <xf numFmtId="180" fontId="178" fillId="11" borderId="21" xfId="7" quotePrefix="1" applyNumberFormat="1" applyFont="1" applyFill="1" applyBorder="1" applyAlignment="1" applyProtection="1">
      <alignment horizontal="center"/>
    </xf>
    <xf numFmtId="0" fontId="44" fillId="11" borderId="8" xfId="7" applyFont="1" applyFill="1" applyBorder="1" applyAlignment="1" applyProtection="1">
      <alignment horizontal="center"/>
    </xf>
    <xf numFmtId="0" fontId="33" fillId="11" borderId="0" xfId="7" applyFont="1" applyFill="1" applyProtection="1"/>
    <xf numFmtId="0" fontId="33" fillId="4" borderId="41" xfId="7" applyFont="1" applyFill="1" applyBorder="1" applyAlignment="1" applyProtection="1">
      <alignment horizontal="left"/>
    </xf>
    <xf numFmtId="0" fontId="33" fillId="4" borderId="0" xfId="7" applyFont="1" applyFill="1" applyBorder="1" applyAlignment="1" applyProtection="1">
      <alignment horizontal="center"/>
    </xf>
    <xf numFmtId="0" fontId="33" fillId="4" borderId="13" xfId="7" applyFont="1" applyFill="1" applyBorder="1" applyAlignment="1" applyProtection="1">
      <alignment horizontal="center"/>
    </xf>
    <xf numFmtId="0" fontId="33" fillId="4" borderId="24" xfId="7" quotePrefix="1" applyFont="1" applyFill="1" applyBorder="1" applyAlignment="1" applyProtection="1">
      <alignment horizontal="center"/>
    </xf>
    <xf numFmtId="0" fontId="44" fillId="4" borderId="24" xfId="7" quotePrefix="1" applyFont="1" applyFill="1" applyBorder="1" applyAlignment="1" applyProtection="1">
      <alignment horizontal="center"/>
    </xf>
    <xf numFmtId="0" fontId="44" fillId="4" borderId="152" xfId="7" quotePrefix="1" applyFont="1" applyFill="1" applyBorder="1" applyAlignment="1" applyProtection="1">
      <alignment horizontal="center"/>
    </xf>
    <xf numFmtId="0" fontId="41" fillId="11" borderId="8" xfId="7" applyFont="1" applyFill="1" applyBorder="1" applyProtection="1"/>
    <xf numFmtId="0" fontId="243" fillId="11" borderId="0" xfId="7" applyFont="1" applyFill="1" applyBorder="1" applyProtection="1"/>
    <xf numFmtId="38" fontId="128" fillId="4" borderId="0" xfId="17" applyNumberFormat="1" applyFont="1" applyFill="1" applyBorder="1" applyAlignment="1" applyProtection="1"/>
    <xf numFmtId="38" fontId="128" fillId="4" borderId="13" xfId="17" applyNumberFormat="1" applyFont="1" applyFill="1" applyBorder="1" applyAlignment="1" applyProtection="1"/>
    <xf numFmtId="175" fontId="109" fillId="11" borderId="0" xfId="7" applyNumberFormat="1" applyFont="1" applyFill="1" applyAlignment="1" applyProtection="1">
      <alignment horizontal="right"/>
    </xf>
    <xf numFmtId="1" fontId="44" fillId="11" borderId="0" xfId="7" applyNumberFormat="1" applyFont="1" applyFill="1" applyBorder="1" applyAlignment="1" applyProtection="1">
      <alignment horizontal="right"/>
    </xf>
    <xf numFmtId="38" fontId="7" fillId="4" borderId="117" xfId="17" applyNumberFormat="1" applyFont="1" applyFill="1" applyBorder="1" applyAlignment="1" applyProtection="1"/>
    <xf numFmtId="38" fontId="7" fillId="4" borderId="35" xfId="17" applyNumberFormat="1" applyFont="1" applyFill="1" applyBorder="1" applyAlignment="1" applyProtection="1"/>
    <xf numFmtId="38" fontId="4" fillId="4" borderId="45" xfId="17" applyNumberFormat="1" applyFont="1" applyFill="1" applyBorder="1" applyAlignment="1" applyProtection="1"/>
    <xf numFmtId="38" fontId="4" fillId="4" borderId="31" xfId="17" applyNumberFormat="1" applyFont="1" applyFill="1" applyBorder="1" applyAlignment="1" applyProtection="1"/>
    <xf numFmtId="38" fontId="4" fillId="4" borderId="52" xfId="17" applyNumberFormat="1" applyFont="1" applyFill="1" applyBorder="1" applyAlignment="1" applyProtection="1"/>
    <xf numFmtId="38" fontId="4" fillId="4" borderId="56" xfId="17" applyNumberFormat="1" applyFont="1" applyFill="1" applyBorder="1" applyAlignment="1" applyProtection="1"/>
    <xf numFmtId="38" fontId="7" fillId="11" borderId="36" xfId="17" applyNumberFormat="1" applyFont="1" applyFill="1" applyBorder="1" applyAlignment="1" applyProtection="1"/>
    <xf numFmtId="38" fontId="7" fillId="11" borderId="50" xfId="17" applyNumberFormat="1" applyFont="1" applyFill="1" applyBorder="1" applyAlignment="1" applyProtection="1"/>
    <xf numFmtId="38" fontId="7" fillId="11" borderId="72" xfId="17" applyNumberFormat="1" applyFont="1" applyFill="1" applyBorder="1" applyAlignment="1" applyProtection="1"/>
    <xf numFmtId="38" fontId="7" fillId="4" borderId="0" xfId="17" applyNumberFormat="1" applyFont="1" applyFill="1" applyBorder="1" applyAlignment="1" applyProtection="1"/>
    <xf numFmtId="38" fontId="7" fillId="4" borderId="13" xfId="17" applyNumberFormat="1" applyFont="1" applyFill="1" applyBorder="1" applyAlignment="1" applyProtection="1"/>
    <xf numFmtId="38" fontId="4" fillId="4" borderId="117" xfId="17" applyNumberFormat="1" applyFont="1" applyFill="1" applyBorder="1" applyAlignment="1" applyProtection="1"/>
    <xf numFmtId="38" fontId="4" fillId="4" borderId="35" xfId="17" applyNumberFormat="1" applyFont="1" applyFill="1" applyBorder="1" applyAlignment="1" applyProtection="1"/>
    <xf numFmtId="0" fontId="33" fillId="4" borderId="126" xfId="7" applyFont="1" applyFill="1" applyBorder="1" applyAlignment="1" applyProtection="1">
      <alignment horizontal="left"/>
    </xf>
    <xf numFmtId="0" fontId="33" fillId="4" borderId="60" xfId="7" applyFont="1" applyFill="1" applyBorder="1" applyAlignment="1" applyProtection="1">
      <alignment horizontal="left"/>
    </xf>
    <xf numFmtId="0" fontId="33" fillId="4" borderId="61" xfId="7" applyFont="1" applyFill="1" applyBorder="1" applyAlignment="1" applyProtection="1">
      <alignment horizontal="left"/>
    </xf>
    <xf numFmtId="38" fontId="7" fillId="13" borderId="0" xfId="17" applyNumberFormat="1" applyFont="1" applyFill="1" applyBorder="1" applyAlignment="1" applyProtection="1"/>
    <xf numFmtId="38" fontId="7" fillId="13" borderId="13" xfId="17" applyNumberFormat="1" applyFont="1" applyFill="1" applyBorder="1" applyAlignment="1" applyProtection="1"/>
    <xf numFmtId="38" fontId="4" fillId="13" borderId="0" xfId="17" applyNumberFormat="1" applyFont="1" applyFill="1" applyBorder="1" applyAlignment="1" applyProtection="1"/>
    <xf numFmtId="38" fontId="4" fillId="13" borderId="13" xfId="17" applyNumberFormat="1" applyFont="1" applyFill="1" applyBorder="1" applyAlignment="1" applyProtection="1"/>
    <xf numFmtId="38" fontId="15" fillId="13" borderId="43" xfId="17" applyNumberFormat="1" applyFont="1" applyFill="1" applyBorder="1" applyAlignment="1" applyProtection="1"/>
    <xf numFmtId="38" fontId="15" fillId="13" borderId="106" xfId="17" applyNumberFormat="1" applyFont="1" applyFill="1" applyBorder="1" applyAlignment="1" applyProtection="1"/>
    <xf numFmtId="38" fontId="15" fillId="13" borderId="45" xfId="17" applyNumberFormat="1" applyFont="1" applyFill="1" applyBorder="1" applyAlignment="1" applyProtection="1"/>
    <xf numFmtId="38" fontId="15" fillId="13" borderId="31" xfId="17" applyNumberFormat="1" applyFont="1" applyFill="1" applyBorder="1" applyAlignment="1" applyProtection="1"/>
    <xf numFmtId="38" fontId="15" fillId="13" borderId="52" xfId="17" applyNumberFormat="1" applyFont="1" applyFill="1" applyBorder="1" applyAlignment="1" applyProtection="1"/>
    <xf numFmtId="38" fontId="15" fillId="13" borderId="56" xfId="17" applyNumberFormat="1" applyFont="1" applyFill="1" applyBorder="1" applyAlignment="1" applyProtection="1"/>
    <xf numFmtId="0" fontId="33" fillId="4" borderId="36" xfId="7" applyFont="1" applyFill="1" applyBorder="1" applyAlignment="1" applyProtection="1">
      <alignment horizontal="left"/>
    </xf>
    <xf numFmtId="0" fontId="33" fillId="4" borderId="50" xfId="7" applyFont="1" applyFill="1" applyBorder="1" applyAlignment="1" applyProtection="1">
      <alignment horizontal="left"/>
    </xf>
    <xf numFmtId="0" fontId="33" fillId="4" borderId="13" xfId="7" applyFont="1" applyFill="1" applyBorder="1" applyAlignment="1" applyProtection="1">
      <alignment horizontal="left"/>
    </xf>
    <xf numFmtId="0" fontId="33" fillId="4" borderId="123" xfId="7" applyFont="1" applyFill="1" applyBorder="1" applyAlignment="1" applyProtection="1">
      <alignment horizontal="left"/>
    </xf>
    <xf numFmtId="0" fontId="44" fillId="14" borderId="153" xfId="7" applyFont="1" applyFill="1" applyBorder="1" applyAlignment="1" applyProtection="1">
      <alignment horizontal="left"/>
    </xf>
    <xf numFmtId="0" fontId="44" fillId="14" borderId="154" xfId="7" applyFont="1" applyFill="1" applyBorder="1" applyAlignment="1" applyProtection="1">
      <alignment horizontal="left"/>
    </xf>
    <xf numFmtId="0" fontId="109" fillId="11" borderId="0" xfId="7" applyFont="1" applyFill="1" applyBorder="1" applyAlignment="1" applyProtection="1">
      <alignment horizontal="right"/>
    </xf>
    <xf numFmtId="38" fontId="15" fillId="13" borderId="50" xfId="17" applyNumberFormat="1" applyFont="1" applyFill="1" applyBorder="1" applyAlignment="1" applyProtection="1"/>
    <xf numFmtId="38" fontId="15" fillId="13" borderId="72" xfId="17" applyNumberFormat="1" applyFont="1" applyFill="1" applyBorder="1" applyAlignment="1" applyProtection="1"/>
    <xf numFmtId="38" fontId="7" fillId="4" borderId="123" xfId="17" applyNumberFormat="1" applyFont="1" applyFill="1" applyBorder="1" applyAlignment="1" applyProtection="1"/>
    <xf numFmtId="38" fontId="7" fillId="4" borderId="60" xfId="17" applyNumberFormat="1" applyFont="1" applyFill="1" applyBorder="1" applyAlignment="1" applyProtection="1"/>
    <xf numFmtId="38" fontId="7" fillId="4" borderId="61" xfId="17" applyNumberFormat="1" applyFont="1" applyFill="1" applyBorder="1" applyAlignment="1" applyProtection="1"/>
    <xf numFmtId="0" fontId="44" fillId="14" borderId="153" xfId="7" quotePrefix="1" applyFont="1" applyFill="1" applyBorder="1" applyAlignment="1" applyProtection="1">
      <alignment horizontal="left"/>
    </xf>
    <xf numFmtId="0" fontId="44" fillId="14" borderId="154" xfId="7" quotePrefix="1" applyFont="1" applyFill="1" applyBorder="1" applyAlignment="1" applyProtection="1">
      <alignment horizontal="left"/>
    </xf>
    <xf numFmtId="165" fontId="33" fillId="11" borderId="0" xfId="7" applyNumberFormat="1" applyFont="1" applyFill="1" applyProtection="1"/>
    <xf numFmtId="165" fontId="33" fillId="13" borderId="0" xfId="7" applyNumberFormat="1" applyFont="1" applyFill="1" applyBorder="1" applyProtection="1"/>
    <xf numFmtId="165" fontId="44" fillId="13" borderId="0" xfId="7" applyNumberFormat="1" applyFont="1" applyFill="1" applyBorder="1" applyProtection="1"/>
    <xf numFmtId="0" fontId="44" fillId="13" borderId="153" xfId="7" applyFont="1" applyFill="1" applyBorder="1" applyAlignment="1" applyProtection="1">
      <alignment horizontal="left"/>
    </xf>
    <xf numFmtId="0" fontId="44" fillId="13" borderId="154" xfId="7" applyFont="1" applyFill="1" applyBorder="1" applyAlignment="1" applyProtection="1">
      <alignment horizontal="left"/>
    </xf>
    <xf numFmtId="175" fontId="204" fillId="4" borderId="9" xfId="7" quotePrefix="1" applyNumberFormat="1" applyFont="1" applyFill="1" applyBorder="1" applyAlignment="1" applyProtection="1"/>
    <xf numFmtId="175" fontId="203" fillId="4" borderId="9" xfId="7" quotePrefix="1" applyNumberFormat="1" applyFont="1" applyFill="1" applyBorder="1" applyAlignment="1" applyProtection="1"/>
    <xf numFmtId="175" fontId="203" fillId="4" borderId="155" xfId="7" quotePrefix="1" applyNumberFormat="1" applyFont="1" applyFill="1" applyBorder="1" applyAlignment="1" applyProtection="1"/>
    <xf numFmtId="0" fontId="42" fillId="14" borderId="156" xfId="7" applyFont="1" applyFill="1" applyBorder="1" applyAlignment="1" applyProtection="1">
      <alignment horizontal="left"/>
    </xf>
    <xf numFmtId="0" fontId="42" fillId="14" borderId="157" xfId="7" applyFont="1" applyFill="1" applyBorder="1" applyAlignment="1" applyProtection="1">
      <alignment horizontal="left"/>
    </xf>
    <xf numFmtId="175" fontId="42" fillId="14" borderId="140" xfId="7" applyNumberFormat="1" applyFont="1" applyFill="1" applyBorder="1" applyAlignment="1" applyProtection="1">
      <alignment horizontal="left"/>
    </xf>
    <xf numFmtId="175" fontId="42" fillId="14" borderId="79" xfId="7" applyNumberFormat="1" applyFont="1" applyFill="1" applyBorder="1" applyAlignment="1" applyProtection="1">
      <alignment horizontal="left"/>
    </xf>
    <xf numFmtId="38" fontId="4" fillId="4" borderId="68" xfId="17" applyNumberFormat="1" applyFont="1" applyFill="1" applyBorder="1" applyAlignment="1" applyProtection="1"/>
    <xf numFmtId="38" fontId="4" fillId="4" borderId="73" xfId="17" applyNumberFormat="1" applyFont="1" applyFill="1" applyBorder="1" applyAlignment="1" applyProtection="1"/>
    <xf numFmtId="38" fontId="4" fillId="15" borderId="55" xfId="17" applyNumberFormat="1" applyFont="1" applyFill="1" applyBorder="1" applyAlignment="1" applyProtection="1"/>
    <xf numFmtId="38" fontId="4" fillId="15" borderId="107" xfId="17" applyNumberFormat="1" applyFont="1" applyFill="1" applyBorder="1" applyAlignment="1" applyProtection="1"/>
    <xf numFmtId="38" fontId="4" fillId="4" borderId="55" xfId="17" applyNumberFormat="1" applyFont="1" applyFill="1" applyBorder="1" applyAlignment="1" applyProtection="1"/>
    <xf numFmtId="38" fontId="4" fillId="4" borderId="107" xfId="17" applyNumberFormat="1" applyFont="1" applyFill="1" applyBorder="1" applyAlignment="1" applyProtection="1"/>
    <xf numFmtId="0" fontId="44" fillId="4" borderId="140" xfId="7" applyFont="1" applyFill="1" applyBorder="1" applyAlignment="1" applyProtection="1">
      <alignment horizontal="left"/>
    </xf>
    <xf numFmtId="0" fontId="44" fillId="4" borderId="79" xfId="7" applyFont="1" applyFill="1" applyBorder="1" applyAlignment="1" applyProtection="1">
      <alignment horizontal="left"/>
    </xf>
    <xf numFmtId="175" fontId="203" fillId="11" borderId="124" xfId="7" quotePrefix="1" applyNumberFormat="1" applyFont="1" applyFill="1" applyBorder="1" applyAlignment="1" applyProtection="1"/>
    <xf numFmtId="175" fontId="203" fillId="11" borderId="142" xfId="7" quotePrefix="1" applyNumberFormat="1" applyFont="1" applyFill="1" applyBorder="1" applyAlignment="1" applyProtection="1"/>
    <xf numFmtId="3" fontId="33" fillId="11" borderId="0" xfId="7" applyNumberFormat="1" applyFont="1" applyFill="1" applyBorder="1" applyProtection="1"/>
    <xf numFmtId="0" fontId="146" fillId="11" borderId="0" xfId="16" applyFont="1" applyFill="1" applyAlignment="1" applyProtection="1">
      <alignment horizontal="right"/>
    </xf>
    <xf numFmtId="0" fontId="7" fillId="11" borderId="0" xfId="16" applyFont="1" applyFill="1" applyProtection="1"/>
    <xf numFmtId="0" fontId="4" fillId="11" borderId="0" xfId="4" applyFont="1" applyFill="1" applyBorder="1" applyAlignment="1" applyProtection="1">
      <alignment horizontal="left" vertical="center"/>
    </xf>
    <xf numFmtId="0" fontId="41" fillId="13" borderId="0" xfId="7" applyFont="1" applyFill="1" applyProtection="1"/>
    <xf numFmtId="1" fontId="44" fillId="11" borderId="0" xfId="7" applyNumberFormat="1" applyFont="1" applyFill="1" applyBorder="1" applyAlignment="1" applyProtection="1">
      <alignment horizontal="center"/>
    </xf>
    <xf numFmtId="0" fontId="109" fillId="13" borderId="0" xfId="7" applyFont="1" applyFill="1" applyProtection="1"/>
    <xf numFmtId="0" fontId="147" fillId="4" borderId="23" xfId="16" applyFont="1" applyFill="1" applyBorder="1" applyProtection="1"/>
    <xf numFmtId="0" fontId="147" fillId="4" borderId="63" xfId="16" applyFont="1" applyFill="1" applyBorder="1" applyProtection="1"/>
    <xf numFmtId="0" fontId="147" fillId="4" borderId="64" xfId="16" applyFont="1" applyFill="1" applyBorder="1" applyProtection="1"/>
    <xf numFmtId="176" fontId="4" fillId="21" borderId="0" xfId="17" applyNumberFormat="1" applyFont="1" applyFill="1" applyAlignment="1" applyProtection="1"/>
    <xf numFmtId="176" fontId="142" fillId="7" borderId="158" xfId="7" applyNumberFormat="1" applyFont="1" applyFill="1" applyBorder="1" applyAlignment="1" applyProtection="1">
      <alignment horizontal="center"/>
    </xf>
    <xf numFmtId="176" fontId="140" fillId="7" borderId="159" xfId="7" applyNumberFormat="1" applyFont="1" applyFill="1" applyBorder="1" applyAlignment="1" applyProtection="1">
      <alignment horizontal="center"/>
    </xf>
    <xf numFmtId="176" fontId="29" fillId="21" borderId="0" xfId="16" applyNumberFormat="1" applyFont="1" applyFill="1" applyProtection="1"/>
    <xf numFmtId="176" fontId="140" fillId="15" borderId="160" xfId="7" applyNumberFormat="1" applyFont="1" applyFill="1" applyBorder="1" applyAlignment="1" applyProtection="1">
      <alignment horizontal="center"/>
    </xf>
    <xf numFmtId="176" fontId="109" fillId="13" borderId="0" xfId="7" applyNumberFormat="1" applyFont="1" applyFill="1" applyProtection="1"/>
    <xf numFmtId="176" fontId="7" fillId="4" borderId="161" xfId="7" applyNumberFormat="1" applyFont="1" applyFill="1" applyBorder="1" applyAlignment="1" applyProtection="1">
      <alignment horizontal="center"/>
    </xf>
    <xf numFmtId="0" fontId="147" fillId="4" borderId="27" xfId="16" applyFont="1" applyFill="1" applyBorder="1" applyProtection="1"/>
    <xf numFmtId="0" fontId="147" fillId="4" borderId="153" xfId="16" applyFont="1" applyFill="1" applyBorder="1" applyProtection="1"/>
    <xf numFmtId="0" fontId="147" fillId="4" borderId="154" xfId="16" applyFont="1" applyFill="1" applyBorder="1" applyProtection="1"/>
    <xf numFmtId="176" fontId="142" fillId="7" borderId="162" xfId="7" applyNumberFormat="1" applyFont="1" applyFill="1" applyBorder="1" applyAlignment="1" applyProtection="1">
      <alignment horizontal="center"/>
    </xf>
    <xf numFmtId="176" fontId="140" fillId="7" borderId="163" xfId="7" applyNumberFormat="1" applyFont="1" applyFill="1" applyBorder="1" applyAlignment="1" applyProtection="1">
      <alignment horizontal="center"/>
    </xf>
    <xf numFmtId="176" fontId="140" fillId="15" borderId="164" xfId="7" applyNumberFormat="1" applyFont="1" applyFill="1" applyBorder="1" applyAlignment="1" applyProtection="1">
      <alignment horizontal="center"/>
    </xf>
    <xf numFmtId="176" fontId="71" fillId="4" borderId="165" xfId="7" applyNumberFormat="1" applyFont="1" applyFill="1" applyBorder="1" applyAlignment="1" applyProtection="1">
      <alignment horizontal="center"/>
    </xf>
    <xf numFmtId="176" fontId="41" fillId="13" borderId="0" xfId="7" applyNumberFormat="1" applyFont="1" applyFill="1" applyProtection="1"/>
    <xf numFmtId="176" fontId="244" fillId="14" borderId="158" xfId="7" applyNumberFormat="1" applyFont="1" applyFill="1" applyBorder="1" applyAlignment="1" applyProtection="1">
      <alignment horizontal="center"/>
    </xf>
    <xf numFmtId="176" fontId="245" fillId="14" borderId="159" xfId="7" applyNumberFormat="1" applyFont="1" applyFill="1" applyBorder="1" applyAlignment="1" applyProtection="1">
      <alignment horizontal="center"/>
    </xf>
    <xf numFmtId="176" fontId="236" fillId="7" borderId="158" xfId="7" applyNumberFormat="1" applyFont="1" applyFill="1" applyBorder="1" applyAlignment="1" applyProtection="1">
      <alignment horizontal="center"/>
    </xf>
    <xf numFmtId="176" fontId="246" fillId="7" borderId="159" xfId="7" applyNumberFormat="1" applyFont="1" applyFill="1" applyBorder="1" applyAlignment="1" applyProtection="1">
      <alignment horizontal="center"/>
    </xf>
    <xf numFmtId="176" fontId="247" fillId="15" borderId="160" xfId="7" applyNumberFormat="1" applyFont="1" applyFill="1" applyBorder="1" applyAlignment="1" applyProtection="1">
      <alignment horizontal="center"/>
    </xf>
    <xf numFmtId="176" fontId="237" fillId="4" borderId="161" xfId="7" applyNumberFormat="1" applyFont="1" applyFill="1" applyBorder="1" applyAlignment="1" applyProtection="1">
      <alignment horizontal="center"/>
    </xf>
    <xf numFmtId="176" fontId="244" fillId="14" borderId="162" xfId="7" applyNumberFormat="1" applyFont="1" applyFill="1" applyBorder="1" applyAlignment="1" applyProtection="1">
      <alignment horizontal="center"/>
    </xf>
    <xf numFmtId="176" fontId="245" fillId="14" borderId="163" xfId="7" applyNumberFormat="1" applyFont="1" applyFill="1" applyBorder="1" applyAlignment="1" applyProtection="1">
      <alignment horizontal="center"/>
    </xf>
    <xf numFmtId="176" fontId="236" fillId="7" borderId="162" xfId="7" applyNumberFormat="1" applyFont="1" applyFill="1" applyBorder="1" applyAlignment="1" applyProtection="1">
      <alignment horizontal="center"/>
    </xf>
    <xf numFmtId="176" fontId="246" fillId="7" borderId="163" xfId="7" applyNumberFormat="1" applyFont="1" applyFill="1" applyBorder="1" applyAlignment="1" applyProtection="1">
      <alignment horizontal="center"/>
    </xf>
    <xf numFmtId="176" fontId="247" fillId="15" borderId="164" xfId="7" applyNumberFormat="1" applyFont="1" applyFill="1" applyBorder="1" applyAlignment="1" applyProtection="1">
      <alignment horizontal="center"/>
    </xf>
    <xf numFmtId="176" fontId="237" fillId="4" borderId="165" xfId="7" applyNumberFormat="1" applyFont="1" applyFill="1" applyBorder="1" applyAlignment="1" applyProtection="1">
      <alignment horizontal="center"/>
    </xf>
    <xf numFmtId="0" fontId="268" fillId="0" borderId="0" xfId="7" applyProtection="1"/>
    <xf numFmtId="166" fontId="187" fillId="14" borderId="21" xfId="7" quotePrefix="1" applyNumberFormat="1" applyFont="1" applyFill="1" applyBorder="1" applyAlignment="1" applyProtection="1">
      <alignment horizontal="center"/>
    </xf>
    <xf numFmtId="166" fontId="184" fillId="15" borderId="21" xfId="7" quotePrefix="1" applyNumberFormat="1" applyFont="1" applyFill="1" applyBorder="1" applyAlignment="1" applyProtection="1">
      <alignment horizontal="center"/>
    </xf>
    <xf numFmtId="166" fontId="175" fillId="11" borderId="21" xfId="7" quotePrefix="1" applyNumberFormat="1" applyFont="1" applyFill="1" applyBorder="1" applyAlignment="1" applyProtection="1">
      <alignment horizontal="center"/>
    </xf>
    <xf numFmtId="166" fontId="109" fillId="11" borderId="0" xfId="7" applyNumberFormat="1" applyFont="1" applyFill="1" applyAlignment="1" applyProtection="1">
      <alignment horizontal="right"/>
    </xf>
    <xf numFmtId="166" fontId="44" fillId="4" borderId="166" xfId="7" quotePrefix="1" applyNumberFormat="1" applyFont="1" applyFill="1" applyBorder="1" applyAlignment="1" applyProtection="1">
      <alignment horizontal="center"/>
    </xf>
    <xf numFmtId="0" fontId="207" fillId="4" borderId="14" xfId="0" applyNumberFormat="1" applyFont="1" applyFill="1" applyBorder="1" applyAlignment="1" applyProtection="1">
      <alignment horizontal="center" vertical="center"/>
    </xf>
    <xf numFmtId="0" fontId="176" fillId="11" borderId="0" xfId="0" applyNumberFormat="1" applyFont="1" applyFill="1" applyBorder="1" applyAlignment="1" applyProtection="1">
      <alignment horizontal="left"/>
    </xf>
    <xf numFmtId="0" fontId="178" fillId="11" borderId="0" xfId="7" applyNumberFormat="1" applyFont="1" applyFill="1" applyAlignment="1" applyProtection="1">
      <alignment horizontal="center" vertical="center"/>
    </xf>
    <xf numFmtId="0" fontId="41" fillId="13" borderId="0" xfId="7" applyNumberFormat="1" applyFont="1" applyFill="1" applyBorder="1" applyProtection="1"/>
    <xf numFmtId="0" fontId="234" fillId="4" borderId="14" xfId="4" applyNumberFormat="1" applyFont="1" applyFill="1" applyBorder="1" applyAlignment="1" applyProtection="1">
      <alignment horizontal="center" vertical="center"/>
    </xf>
    <xf numFmtId="0" fontId="109" fillId="11" borderId="0" xfId="7" quotePrefix="1" applyNumberFormat="1" applyFont="1" applyFill="1" applyAlignment="1" applyProtection="1">
      <alignment horizontal="left"/>
    </xf>
    <xf numFmtId="0" fontId="29" fillId="11" borderId="0" xfId="10" applyNumberFormat="1" applyFont="1" applyFill="1" applyProtection="1"/>
    <xf numFmtId="0" fontId="179" fillId="11" borderId="0" xfId="17" applyNumberFormat="1" applyFont="1" applyFill="1" applyAlignment="1" applyProtection="1"/>
    <xf numFmtId="0" fontId="33" fillId="13" borderId="0" xfId="7" applyNumberFormat="1" applyFont="1" applyFill="1" applyBorder="1" applyProtection="1"/>
    <xf numFmtId="0" fontId="44" fillId="11" borderId="15" xfId="7" applyNumberFormat="1" applyFont="1" applyFill="1" applyBorder="1" applyProtection="1"/>
    <xf numFmtId="0" fontId="33" fillId="4" borderId="24" xfId="7" quotePrefix="1" applyNumberFormat="1" applyFont="1" applyFill="1" applyBorder="1" applyAlignment="1" applyProtection="1">
      <alignment horizontal="center"/>
    </xf>
    <xf numFmtId="0" fontId="44" fillId="4" borderId="24" xfId="7" quotePrefix="1" applyNumberFormat="1" applyFont="1" applyFill="1" applyBorder="1" applyAlignment="1" applyProtection="1">
      <alignment horizontal="center"/>
    </xf>
    <xf numFmtId="0" fontId="203" fillId="11" borderId="124" xfId="7" quotePrefix="1" applyNumberFormat="1" applyFont="1" applyFill="1" applyBorder="1" applyAlignment="1" applyProtection="1"/>
    <xf numFmtId="0" fontId="44" fillId="11" borderId="0" xfId="7" applyNumberFormat="1" applyFont="1" applyFill="1" applyBorder="1" applyAlignment="1" applyProtection="1">
      <alignment horizontal="center"/>
    </xf>
    <xf numFmtId="0" fontId="109" fillId="13" borderId="0" xfId="7" applyNumberFormat="1" applyFont="1" applyFill="1" applyProtection="1"/>
    <xf numFmtId="0" fontId="268" fillId="0" borderId="0" xfId="7" applyNumberFormat="1" applyProtection="1"/>
    <xf numFmtId="166" fontId="155" fillId="4" borderId="21" xfId="4" applyNumberFormat="1" applyFont="1" applyFill="1" applyBorder="1" applyAlignment="1" applyProtection="1">
      <alignment horizontal="center" vertical="center"/>
    </xf>
    <xf numFmtId="180" fontId="33" fillId="4" borderId="21" xfId="7" quotePrefix="1" applyNumberFormat="1" applyFont="1" applyFill="1" applyBorder="1" applyAlignment="1" applyProtection="1">
      <alignment horizontal="center"/>
    </xf>
    <xf numFmtId="0" fontId="44" fillId="4" borderId="7" xfId="7" quotePrefix="1" applyNumberFormat="1" applyFont="1" applyFill="1" applyBorder="1" applyAlignment="1" applyProtection="1">
      <alignment horizontal="center" wrapText="1"/>
    </xf>
    <xf numFmtId="0" fontId="52" fillId="4" borderId="7" xfId="7" quotePrefix="1" applyNumberFormat="1" applyFont="1" applyFill="1" applyBorder="1" applyAlignment="1" applyProtection="1">
      <alignment horizontal="center" wrapText="1"/>
    </xf>
    <xf numFmtId="38" fontId="4" fillId="4" borderId="127" xfId="17" applyNumberFormat="1" applyFont="1" applyFill="1" applyBorder="1" applyAlignment="1" applyProtection="1"/>
    <xf numFmtId="38" fontId="128" fillId="4" borderId="8" xfId="17" applyNumberFormat="1" applyFont="1" applyFill="1" applyBorder="1" applyAlignment="1" applyProtection="1"/>
    <xf numFmtId="38" fontId="7" fillId="4" borderId="167" xfId="17" applyNumberFormat="1" applyFont="1" applyFill="1" applyBorder="1" applyAlignment="1" applyProtection="1"/>
    <xf numFmtId="38" fontId="4" fillId="4" borderId="130" xfId="17" applyNumberFormat="1" applyFont="1" applyFill="1" applyBorder="1" applyAlignment="1" applyProtection="1"/>
    <xf numFmtId="38" fontId="7" fillId="4" borderId="8" xfId="17" applyNumberFormat="1" applyFont="1" applyFill="1" applyBorder="1" applyAlignment="1" applyProtection="1"/>
    <xf numFmtId="38" fontId="4" fillId="4" borderId="167" xfId="17" applyNumberFormat="1" applyFont="1" applyFill="1" applyBorder="1" applyAlignment="1" applyProtection="1"/>
    <xf numFmtId="38" fontId="7" fillId="13" borderId="123" xfId="17" applyNumberFormat="1" applyFont="1" applyFill="1" applyBorder="1" applyAlignment="1" applyProtection="1"/>
    <xf numFmtId="38" fontId="4" fillId="13" borderId="167" xfId="17" applyNumberFormat="1" applyFont="1" applyFill="1" applyBorder="1" applyAlignment="1" applyProtection="1"/>
    <xf numFmtId="38" fontId="4" fillId="13" borderId="127" xfId="17" applyNumberFormat="1" applyFont="1" applyFill="1" applyBorder="1" applyAlignment="1" applyProtection="1"/>
    <xf numFmtId="38" fontId="4" fillId="13" borderId="128" xfId="17" applyNumberFormat="1" applyFont="1" applyFill="1" applyBorder="1" applyAlignment="1" applyProtection="1"/>
    <xf numFmtId="38" fontId="15" fillId="13" borderId="126" xfId="17" applyNumberFormat="1" applyFont="1" applyFill="1" applyBorder="1" applyAlignment="1" applyProtection="1"/>
    <xf numFmtId="38" fontId="15" fillId="13" borderId="127" xfId="17" applyNumberFormat="1" applyFont="1" applyFill="1" applyBorder="1" applyAlignment="1" applyProtection="1"/>
    <xf numFmtId="38" fontId="15" fillId="13" borderId="130" xfId="17" applyNumberFormat="1" applyFont="1" applyFill="1" applyBorder="1" applyAlignment="1" applyProtection="1"/>
    <xf numFmtId="0" fontId="44" fillId="14" borderId="168" xfId="7" applyFont="1" applyFill="1" applyBorder="1" applyAlignment="1" applyProtection="1">
      <alignment horizontal="left"/>
    </xf>
    <xf numFmtId="38" fontId="15" fillId="13" borderId="36" xfId="17" applyNumberFormat="1" applyFont="1" applyFill="1" applyBorder="1" applyAlignment="1" applyProtection="1"/>
    <xf numFmtId="0" fontId="44" fillId="14" borderId="168" xfId="7" quotePrefix="1" applyFont="1" applyFill="1" applyBorder="1" applyAlignment="1" applyProtection="1">
      <alignment horizontal="left"/>
    </xf>
    <xf numFmtId="0" fontId="44" fillId="13" borderId="168" xfId="7" applyFont="1" applyFill="1" applyBorder="1" applyAlignment="1" applyProtection="1">
      <alignment horizontal="left"/>
    </xf>
    <xf numFmtId="0" fontId="42" fillId="14" borderId="169" xfId="7" applyFont="1" applyFill="1" applyBorder="1" applyAlignment="1" applyProtection="1">
      <alignment horizontal="left"/>
    </xf>
    <xf numFmtId="175" fontId="42" fillId="14" borderId="147" xfId="7" applyNumberFormat="1" applyFont="1" applyFill="1" applyBorder="1" applyAlignment="1" applyProtection="1">
      <alignment horizontal="left"/>
    </xf>
    <xf numFmtId="38" fontId="4" fillId="4" borderId="41" xfId="17" applyNumberFormat="1" applyFont="1" applyFill="1" applyBorder="1" applyAlignment="1" applyProtection="1"/>
    <xf numFmtId="38" fontId="197" fillId="15" borderId="128" xfId="17" applyNumberFormat="1" applyFont="1" applyFill="1" applyBorder="1" applyAlignment="1" applyProtection="1"/>
    <xf numFmtId="38" fontId="4" fillId="4" borderId="128" xfId="17" applyNumberFormat="1" applyFont="1" applyFill="1" applyBorder="1" applyAlignment="1" applyProtection="1"/>
    <xf numFmtId="0" fontId="44" fillId="4" borderId="147" xfId="7" applyFont="1" applyFill="1" applyBorder="1" applyAlignment="1" applyProtection="1">
      <alignment horizontal="left"/>
    </xf>
    <xf numFmtId="0" fontId="33" fillId="11" borderId="0" xfId="7" applyNumberFormat="1" applyFont="1" applyFill="1" applyBorder="1" applyProtection="1"/>
    <xf numFmtId="0" fontId="248" fillId="17" borderId="0" xfId="7" quotePrefix="1" applyFont="1" applyFill="1" applyAlignment="1" applyProtection="1">
      <alignment horizontal="center"/>
    </xf>
    <xf numFmtId="3" fontId="186" fillId="13" borderId="24" xfId="4" applyNumberFormat="1" applyFont="1" applyFill="1" applyBorder="1" applyAlignment="1" applyProtection="1">
      <alignment vertical="center"/>
    </xf>
    <xf numFmtId="3" fontId="192" fillId="11" borderId="24" xfId="4" applyNumberFormat="1" applyFont="1" applyFill="1" applyBorder="1" applyAlignment="1" applyProtection="1">
      <alignment vertical="center"/>
    </xf>
    <xf numFmtId="3" fontId="192" fillId="11" borderId="28" xfId="4" applyNumberFormat="1" applyFont="1" applyFill="1" applyBorder="1" applyAlignment="1" applyProtection="1">
      <alignment vertical="center"/>
    </xf>
    <xf numFmtId="0" fontId="109" fillId="11" borderId="0" xfId="7" applyNumberFormat="1" applyFont="1" applyFill="1" applyBorder="1" applyProtection="1"/>
    <xf numFmtId="0" fontId="174" fillId="11" borderId="0" xfId="4" quotePrefix="1" applyFont="1" applyFill="1" applyBorder="1" applyAlignment="1" applyProtection="1"/>
    <xf numFmtId="0" fontId="249" fillId="11" borderId="0" xfId="7" applyFont="1" applyFill="1" applyBorder="1" applyAlignment="1" applyProtection="1">
      <alignment horizontal="right"/>
    </xf>
    <xf numFmtId="0" fontId="250" fillId="11" borderId="0" xfId="10" applyFont="1" applyFill="1" applyBorder="1" applyAlignment="1" applyProtection="1">
      <alignment horizontal="right"/>
    </xf>
    <xf numFmtId="0" fontId="7" fillId="11" borderId="0" xfId="10" applyFont="1" applyFill="1" applyBorder="1" applyAlignment="1" applyProtection="1">
      <alignment horizontal="right"/>
    </xf>
    <xf numFmtId="0" fontId="251" fillId="11" borderId="0" xfId="10" applyFont="1" applyFill="1" applyBorder="1" applyAlignment="1" applyProtection="1">
      <alignment horizontal="center"/>
    </xf>
    <xf numFmtId="175" fontId="179" fillId="11" borderId="0" xfId="17" applyNumberFormat="1" applyFont="1" applyFill="1" applyBorder="1" applyAlignment="1" applyProtection="1"/>
    <xf numFmtId="38" fontId="179" fillId="11" borderId="0" xfId="17" applyNumberFormat="1" applyFont="1" applyFill="1" applyBorder="1" applyProtection="1"/>
    <xf numFmtId="0" fontId="249" fillId="11" borderId="0" xfId="7" quotePrefix="1" applyFont="1" applyFill="1" applyBorder="1" applyAlignment="1" applyProtection="1">
      <alignment horizontal="left"/>
    </xf>
    <xf numFmtId="0" fontId="252" fillId="11" borderId="0" xfId="7" applyFont="1" applyFill="1" applyBorder="1" applyAlignment="1" applyProtection="1"/>
    <xf numFmtId="179" fontId="253" fillId="11" borderId="7" xfId="7" quotePrefix="1" applyNumberFormat="1" applyFont="1" applyFill="1" applyBorder="1" applyAlignment="1" applyProtection="1">
      <alignment horizontal="center" vertical="center" wrapText="1"/>
    </xf>
    <xf numFmtId="182" fontId="33" fillId="4" borderId="26" xfId="7" applyNumberFormat="1" applyFont="1" applyFill="1" applyBorder="1" applyAlignment="1" applyProtection="1"/>
    <xf numFmtId="182" fontId="33" fillId="4" borderId="38" xfId="7" applyNumberFormat="1" applyFont="1" applyFill="1" applyBorder="1" applyAlignment="1" applyProtection="1"/>
    <xf numFmtId="182" fontId="109" fillId="11" borderId="0" xfId="7" applyNumberFormat="1" applyFont="1" applyFill="1" applyAlignment="1" applyProtection="1">
      <alignment horizontal="right"/>
    </xf>
    <xf numFmtId="182" fontId="44" fillId="4" borderId="170" xfId="7" applyNumberFormat="1" applyFont="1" applyFill="1" applyBorder="1" applyAlignment="1" applyProtection="1"/>
    <xf numFmtId="182" fontId="44" fillId="4" borderId="171" xfId="7" applyNumberFormat="1" applyFont="1" applyFill="1" applyBorder="1" applyAlignment="1" applyProtection="1"/>
    <xf numFmtId="182" fontId="44" fillId="4" borderId="172" xfId="7" applyNumberFormat="1" applyFont="1" applyFill="1" applyBorder="1" applyAlignment="1" applyProtection="1"/>
    <xf numFmtId="182" fontId="44" fillId="11" borderId="24" xfId="7" applyNumberFormat="1" applyFont="1" applyFill="1" applyBorder="1" applyAlignment="1" applyProtection="1"/>
    <xf numFmtId="182" fontId="33" fillId="11" borderId="24" xfId="7" applyNumberFormat="1" applyFont="1" applyFill="1" applyBorder="1" applyAlignment="1" applyProtection="1"/>
    <xf numFmtId="182" fontId="44" fillId="11" borderId="152" xfId="7" applyNumberFormat="1" applyFont="1" applyFill="1" applyBorder="1" applyAlignment="1" applyProtection="1"/>
    <xf numFmtId="182" fontId="44" fillId="4" borderId="26" xfId="7" applyNumberFormat="1" applyFont="1" applyFill="1" applyBorder="1" applyAlignment="1" applyProtection="1"/>
    <xf numFmtId="182" fontId="44" fillId="4" borderId="173" xfId="7" applyNumberFormat="1" applyFont="1" applyFill="1" applyBorder="1" applyAlignment="1" applyProtection="1"/>
    <xf numFmtId="182" fontId="44" fillId="4" borderId="9" xfId="7" applyNumberFormat="1" applyFont="1" applyFill="1" applyBorder="1" applyAlignment="1" applyProtection="1"/>
    <xf numFmtId="182" fontId="33" fillId="4" borderId="9" xfId="7" applyNumberFormat="1" applyFont="1" applyFill="1" applyBorder="1" applyAlignment="1" applyProtection="1"/>
    <xf numFmtId="182" fontId="44" fillId="4" borderId="155" xfId="7" applyNumberFormat="1" applyFont="1" applyFill="1" applyBorder="1" applyAlignment="1" applyProtection="1"/>
    <xf numFmtId="182" fontId="44" fillId="13" borderId="26" xfId="7" applyNumberFormat="1" applyFont="1" applyFill="1" applyBorder="1" applyAlignment="1" applyProtection="1"/>
    <xf numFmtId="182" fontId="33" fillId="13" borderId="26" xfId="7" applyNumberFormat="1" applyFont="1" applyFill="1" applyBorder="1" applyAlignment="1" applyProtection="1"/>
    <xf numFmtId="182" fontId="44" fillId="13" borderId="173" xfId="7" applyNumberFormat="1" applyFont="1" applyFill="1" applyBorder="1" applyAlignment="1" applyProtection="1"/>
    <xf numFmtId="182" fontId="44" fillId="13" borderId="38" xfId="7" applyNumberFormat="1" applyFont="1" applyFill="1" applyBorder="1" applyAlignment="1" applyProtection="1"/>
    <xf numFmtId="182" fontId="33" fillId="13" borderId="38" xfId="7" applyNumberFormat="1" applyFont="1" applyFill="1" applyBorder="1" applyAlignment="1" applyProtection="1"/>
    <xf numFmtId="182" fontId="44" fillId="13" borderId="170" xfId="7" applyNumberFormat="1" applyFont="1" applyFill="1" applyBorder="1" applyAlignment="1" applyProtection="1"/>
    <xf numFmtId="182" fontId="44" fillId="13" borderId="32" xfId="7" applyNumberFormat="1" applyFont="1" applyFill="1" applyBorder="1" applyAlignment="1" applyProtection="1"/>
    <xf numFmtId="182" fontId="33" fillId="13" borderId="32" xfId="7" applyNumberFormat="1" applyFont="1" applyFill="1" applyBorder="1" applyAlignment="1" applyProtection="1"/>
    <xf numFmtId="182" fontId="44" fillId="13" borderId="171" xfId="7" applyNumberFormat="1" applyFont="1" applyFill="1" applyBorder="1" applyAlignment="1" applyProtection="1"/>
    <xf numFmtId="182" fontId="44" fillId="13" borderId="33" xfId="7" applyNumberFormat="1" applyFont="1" applyFill="1" applyBorder="1" applyAlignment="1" applyProtection="1"/>
    <xf numFmtId="182" fontId="33" fillId="13" borderId="33" xfId="7" applyNumberFormat="1" applyFont="1" applyFill="1" applyBorder="1" applyAlignment="1" applyProtection="1"/>
    <xf numFmtId="182" fontId="44" fillId="13" borderId="172" xfId="7" applyNumberFormat="1" applyFont="1" applyFill="1" applyBorder="1" applyAlignment="1" applyProtection="1"/>
    <xf numFmtId="182" fontId="135" fillId="13" borderId="174" xfId="7" applyNumberFormat="1" applyFont="1" applyFill="1" applyBorder="1" applyAlignment="1" applyProtection="1"/>
    <xf numFmtId="182" fontId="135" fillId="13" borderId="171" xfId="7" applyNumberFormat="1" applyFont="1" applyFill="1" applyBorder="1" applyAlignment="1" applyProtection="1"/>
    <xf numFmtId="182" fontId="135" fillId="13" borderId="175" xfId="7" applyNumberFormat="1" applyFont="1" applyFill="1" applyBorder="1" applyAlignment="1" applyProtection="1"/>
    <xf numFmtId="182" fontId="44" fillId="4" borderId="38" xfId="7" applyNumberFormat="1" applyFont="1" applyFill="1" applyBorder="1" applyAlignment="1" applyProtection="1"/>
    <xf numFmtId="182" fontId="44" fillId="14" borderId="27" xfId="7" applyNumberFormat="1" applyFont="1" applyFill="1" applyBorder="1" applyAlignment="1" applyProtection="1"/>
    <xf numFmtId="182" fontId="33" fillId="14" borderId="27" xfId="7" applyNumberFormat="1" applyFont="1" applyFill="1" applyBorder="1" applyAlignment="1" applyProtection="1"/>
    <xf numFmtId="182" fontId="44" fillId="14" borderId="165" xfId="7" applyNumberFormat="1" applyFont="1" applyFill="1" applyBorder="1" applyAlignment="1" applyProtection="1"/>
    <xf numFmtId="182" fontId="44" fillId="4" borderId="175" xfId="7" applyNumberFormat="1" applyFont="1" applyFill="1" applyBorder="1" applyAlignment="1" applyProtection="1"/>
    <xf numFmtId="182" fontId="44" fillId="4" borderId="33" xfId="7" applyNumberFormat="1" applyFont="1" applyFill="1" applyBorder="1" applyAlignment="1" applyProtection="1"/>
    <xf numFmtId="182" fontId="33" fillId="4" borderId="33" xfId="7" applyNumberFormat="1" applyFont="1" applyFill="1" applyBorder="1" applyAlignment="1" applyProtection="1"/>
    <xf numFmtId="182" fontId="44" fillId="13" borderId="27" xfId="7" applyNumberFormat="1" applyFont="1" applyFill="1" applyBorder="1" applyAlignment="1" applyProtection="1"/>
    <xf numFmtId="182" fontId="33" fillId="13" borderId="27" xfId="7" applyNumberFormat="1" applyFont="1" applyFill="1" applyBorder="1" applyAlignment="1" applyProtection="1"/>
    <xf numFmtId="182" fontId="44" fillId="13" borderId="165" xfId="7" applyNumberFormat="1" applyFont="1" applyFill="1" applyBorder="1" applyAlignment="1" applyProtection="1"/>
    <xf numFmtId="182" fontId="33" fillId="14" borderId="131" xfId="7" applyNumberFormat="1" applyFont="1" applyFill="1" applyBorder="1" applyAlignment="1" applyProtection="1"/>
    <xf numFmtId="182" fontId="44" fillId="14" borderId="131" xfId="7" applyNumberFormat="1" applyFont="1" applyFill="1" applyBorder="1" applyAlignment="1" applyProtection="1"/>
    <xf numFmtId="182" fontId="44" fillId="14" borderId="176" xfId="7" applyNumberFormat="1" applyFont="1" applyFill="1" applyBorder="1" applyAlignment="1" applyProtection="1"/>
    <xf numFmtId="182" fontId="33" fillId="11" borderId="0" xfId="7" quotePrefix="1" applyNumberFormat="1" applyFont="1" applyFill="1" applyBorder="1" applyAlignment="1" applyProtection="1">
      <alignment horizontal="right"/>
    </xf>
    <xf numFmtId="182" fontId="33" fillId="14" borderId="78" xfId="7" applyNumberFormat="1" applyFont="1" applyFill="1" applyBorder="1" applyAlignment="1" applyProtection="1"/>
    <xf numFmtId="182" fontId="44" fillId="14" borderId="78" xfId="7" applyNumberFormat="1" applyFont="1" applyFill="1" applyBorder="1" applyAlignment="1" applyProtection="1"/>
    <xf numFmtId="182" fontId="44" fillId="14" borderId="177" xfId="7" applyNumberFormat="1" applyFont="1" applyFill="1" applyBorder="1" applyAlignment="1" applyProtection="1"/>
    <xf numFmtId="182" fontId="33" fillId="15" borderId="33" xfId="7" applyNumberFormat="1" applyFont="1" applyFill="1" applyBorder="1" applyAlignment="1" applyProtection="1"/>
    <xf numFmtId="182" fontId="44" fillId="15" borderId="33" xfId="7" applyNumberFormat="1" applyFont="1" applyFill="1" applyBorder="1" applyAlignment="1" applyProtection="1"/>
    <xf numFmtId="182" fontId="44" fillId="15" borderId="172" xfId="7" applyNumberFormat="1" applyFont="1" applyFill="1" applyBorder="1" applyAlignment="1" applyProtection="1"/>
    <xf numFmtId="182" fontId="33" fillId="4" borderId="78" xfId="7" applyNumberFormat="1" applyFont="1" applyFill="1" applyBorder="1" applyAlignment="1" applyProtection="1"/>
    <xf numFmtId="182" fontId="44" fillId="4" borderId="78" xfId="7" applyNumberFormat="1" applyFont="1" applyFill="1" applyBorder="1" applyAlignment="1" applyProtection="1"/>
    <xf numFmtId="0" fontId="33" fillId="11" borderId="0" xfId="7" applyFont="1" applyFill="1" applyBorder="1" applyAlignment="1" applyProtection="1">
      <alignment horizontal="center"/>
    </xf>
    <xf numFmtId="0" fontId="41" fillId="13" borderId="0" xfId="7" applyFont="1" applyFill="1" applyAlignment="1" applyProtection="1">
      <alignment horizontal="center"/>
    </xf>
    <xf numFmtId="176" fontId="141" fillId="14" borderId="158" xfId="7" applyNumberFormat="1" applyFont="1" applyFill="1" applyBorder="1" applyAlignment="1" applyProtection="1">
      <alignment horizontal="center"/>
    </xf>
    <xf numFmtId="176" fontId="140" fillId="14" borderId="159" xfId="7" applyNumberFormat="1" applyFont="1" applyFill="1" applyBorder="1" applyAlignment="1" applyProtection="1">
      <alignment horizontal="center"/>
    </xf>
    <xf numFmtId="0" fontId="13" fillId="4" borderId="145" xfId="7" applyNumberFormat="1" applyFont="1" applyFill="1" applyBorder="1" applyAlignment="1" applyProtection="1">
      <alignment horizontal="center"/>
    </xf>
    <xf numFmtId="0" fontId="12" fillId="4" borderId="11" xfId="7" applyNumberFormat="1" applyFont="1" applyFill="1" applyBorder="1" applyAlignment="1" applyProtection="1">
      <alignment horizontal="center"/>
    </xf>
    <xf numFmtId="0" fontId="41" fillId="13" borderId="0" xfId="7" applyFont="1" applyFill="1" applyBorder="1" applyAlignment="1" applyProtection="1">
      <alignment horizontal="center"/>
    </xf>
    <xf numFmtId="176" fontId="141" fillId="14" borderId="162" xfId="7" applyNumberFormat="1" applyFont="1" applyFill="1" applyBorder="1" applyAlignment="1" applyProtection="1">
      <alignment horizontal="center"/>
    </xf>
    <xf numFmtId="176" fontId="140" fillId="14" borderId="163" xfId="7" applyNumberFormat="1" applyFont="1" applyFill="1" applyBorder="1" applyAlignment="1" applyProtection="1">
      <alignment horizontal="center"/>
    </xf>
    <xf numFmtId="0" fontId="13" fillId="4" borderId="139" xfId="7" applyNumberFormat="1" applyFont="1" applyFill="1" applyBorder="1" applyAlignment="1" applyProtection="1">
      <alignment horizontal="center"/>
    </xf>
    <xf numFmtId="0" fontId="12" fillId="4" borderId="20" xfId="7" applyNumberFormat="1" applyFont="1" applyFill="1" applyBorder="1" applyAlignment="1" applyProtection="1">
      <alignment horizontal="center"/>
    </xf>
    <xf numFmtId="176" fontId="13" fillId="4" borderId="145" xfId="7" applyNumberFormat="1" applyFont="1" applyFill="1" applyBorder="1" applyAlignment="1" applyProtection="1">
      <alignment horizontal="center"/>
    </xf>
    <xf numFmtId="176" fontId="12" fillId="4" borderId="11" xfId="7" applyNumberFormat="1" applyFont="1" applyFill="1" applyBorder="1" applyAlignment="1" applyProtection="1">
      <alignment horizontal="center"/>
    </xf>
    <xf numFmtId="176" fontId="13" fillId="4" borderId="139" xfId="7" applyNumberFormat="1" applyFont="1" applyFill="1" applyBorder="1" applyAlignment="1" applyProtection="1">
      <alignment horizontal="center"/>
    </xf>
    <xf numFmtId="176" fontId="12" fillId="4" borderId="20" xfId="7" applyNumberFormat="1" applyFont="1" applyFill="1" applyBorder="1" applyAlignment="1" applyProtection="1">
      <alignment horizontal="center"/>
    </xf>
    <xf numFmtId="0" fontId="12" fillId="4" borderId="0" xfId="4" applyFont="1" applyFill="1" applyAlignment="1">
      <alignment vertical="center"/>
    </xf>
    <xf numFmtId="0" fontId="196" fillId="11" borderId="14" xfId="4" applyFont="1" applyFill="1" applyBorder="1" applyAlignment="1">
      <alignment horizontal="center" vertical="center"/>
    </xf>
    <xf numFmtId="0" fontId="44" fillId="4" borderId="0" xfId="0" applyFont="1" applyFill="1" applyAlignment="1" applyProtection="1">
      <alignment horizontal="right"/>
    </xf>
    <xf numFmtId="166" fontId="199" fillId="11" borderId="14" xfId="4" applyNumberFormat="1" applyFont="1" applyFill="1" applyBorder="1" applyAlignment="1" applyProtection="1">
      <alignment horizontal="center" vertical="center"/>
    </xf>
    <xf numFmtId="173" fontId="9" fillId="11" borderId="0" xfId="13" quotePrefix="1" applyNumberFormat="1" applyFont="1" applyFill="1" applyBorder="1" applyAlignment="1">
      <alignment horizontal="left"/>
    </xf>
    <xf numFmtId="173" fontId="69" fillId="11" borderId="72" xfId="4" applyNumberFormat="1" applyFont="1" applyFill="1" applyBorder="1" applyAlignment="1">
      <alignment horizontal="center"/>
    </xf>
    <xf numFmtId="0" fontId="110" fillId="4" borderId="36" xfId="7" quotePrefix="1" applyFont="1" applyFill="1" applyBorder="1" applyAlignment="1" applyProtection="1">
      <alignment horizontal="left"/>
    </xf>
    <xf numFmtId="0" fontId="110" fillId="4" borderId="50" xfId="7" quotePrefix="1" applyFont="1" applyFill="1" applyBorder="1" applyAlignment="1" applyProtection="1">
      <alignment horizontal="left"/>
    </xf>
    <xf numFmtId="0" fontId="110" fillId="4" borderId="72" xfId="7" quotePrefix="1" applyFont="1" applyFill="1" applyBorder="1" applyAlignment="1" applyProtection="1">
      <alignment horizontal="left"/>
    </xf>
    <xf numFmtId="0" fontId="33" fillId="4" borderId="126" xfId="7" applyFont="1" applyFill="1" applyBorder="1" applyAlignment="1" applyProtection="1">
      <alignment horizontal="center"/>
    </xf>
    <xf numFmtId="0" fontId="33" fillId="4" borderId="43" xfId="7" applyFont="1" applyFill="1" applyBorder="1" applyAlignment="1" applyProtection="1">
      <alignment horizontal="center"/>
    </xf>
    <xf numFmtId="0" fontId="33" fillId="4" borderId="106" xfId="7" applyFont="1" applyFill="1" applyBorder="1" applyAlignment="1" applyProtection="1">
      <alignment horizontal="center"/>
    </xf>
    <xf numFmtId="38" fontId="7" fillId="13" borderId="123" xfId="17" applyNumberFormat="1" applyFont="1" applyFill="1" applyBorder="1" applyAlignment="1" applyProtection="1">
      <alignment horizontal="center"/>
    </xf>
    <xf numFmtId="38" fontId="7" fillId="13" borderId="60" xfId="17" applyNumberFormat="1" applyFont="1" applyFill="1" applyBorder="1" applyAlignment="1" applyProtection="1">
      <alignment horizontal="center"/>
    </xf>
    <xf numFmtId="38" fontId="7" fillId="13" borderId="61" xfId="17" applyNumberFormat="1" applyFont="1" applyFill="1" applyBorder="1" applyAlignment="1" applyProtection="1">
      <alignment horizontal="center"/>
    </xf>
    <xf numFmtId="38" fontId="4" fillId="13" borderId="167" xfId="17" applyNumberFormat="1" applyFont="1" applyFill="1" applyBorder="1" applyAlignment="1" applyProtection="1">
      <alignment horizontal="center"/>
    </xf>
    <xf numFmtId="38" fontId="4" fillId="13" borderId="117" xfId="17" applyNumberFormat="1" applyFont="1" applyFill="1" applyBorder="1" applyAlignment="1" applyProtection="1">
      <alignment horizontal="center"/>
    </xf>
    <xf numFmtId="38" fontId="4" fillId="13" borderId="35" xfId="17" applyNumberFormat="1" applyFont="1" applyFill="1" applyBorder="1" applyAlignment="1" applyProtection="1">
      <alignment horizontal="center"/>
    </xf>
    <xf numFmtId="38" fontId="4" fillId="13" borderId="127" xfId="17" applyNumberFormat="1" applyFont="1" applyFill="1" applyBorder="1" applyAlignment="1" applyProtection="1">
      <alignment horizontal="center"/>
    </xf>
    <xf numFmtId="38" fontId="4" fillId="13" borderId="45" xfId="17" applyNumberFormat="1" applyFont="1" applyFill="1" applyBorder="1" applyAlignment="1" applyProtection="1">
      <alignment horizontal="center"/>
    </xf>
    <xf numFmtId="38" fontId="4" fillId="13" borderId="31" xfId="17" applyNumberFormat="1" applyFont="1" applyFill="1" applyBorder="1" applyAlignment="1" applyProtection="1">
      <alignment horizontal="center"/>
    </xf>
    <xf numFmtId="38" fontId="4" fillId="13" borderId="128" xfId="17" applyNumberFormat="1" applyFont="1" applyFill="1" applyBorder="1" applyAlignment="1" applyProtection="1">
      <alignment horizontal="center"/>
    </xf>
    <xf numFmtId="38" fontId="4" fillId="13" borderId="55" xfId="17" applyNumberFormat="1" applyFont="1" applyFill="1" applyBorder="1" applyAlignment="1" applyProtection="1">
      <alignment horizontal="center"/>
    </xf>
    <xf numFmtId="38" fontId="4" fillId="13" borderId="107" xfId="17" applyNumberFormat="1" applyFont="1" applyFill="1" applyBorder="1" applyAlignment="1" applyProtection="1">
      <alignment horizontal="center"/>
    </xf>
    <xf numFmtId="0" fontId="33" fillId="4" borderId="36" xfId="7" applyFont="1" applyFill="1" applyBorder="1" applyAlignment="1" applyProtection="1">
      <alignment horizontal="center"/>
    </xf>
    <xf numFmtId="0" fontId="33" fillId="4" borderId="50" xfId="7" applyFont="1" applyFill="1" applyBorder="1" applyAlignment="1" applyProtection="1">
      <alignment horizontal="center"/>
    </xf>
    <xf numFmtId="0" fontId="33" fillId="4" borderId="72" xfId="7" applyFont="1" applyFill="1" applyBorder="1" applyAlignment="1" applyProtection="1">
      <alignment horizontal="center"/>
    </xf>
    <xf numFmtId="0" fontId="33" fillId="4" borderId="123" xfId="7" applyFont="1" applyFill="1" applyBorder="1" applyAlignment="1" applyProtection="1">
      <alignment horizontal="center"/>
    </xf>
    <xf numFmtId="0" fontId="33" fillId="4" borderId="60" xfId="7" applyFont="1" applyFill="1" applyBorder="1" applyAlignment="1" applyProtection="1">
      <alignment horizontal="center"/>
    </xf>
    <xf numFmtId="0" fontId="33" fillId="4" borderId="61" xfId="7" applyFont="1" applyFill="1" applyBorder="1" applyAlignment="1" applyProtection="1">
      <alignment horizontal="center"/>
    </xf>
    <xf numFmtId="38" fontId="15" fillId="13" borderId="36" xfId="17" applyNumberFormat="1" applyFont="1" applyFill="1" applyBorder="1" applyAlignment="1" applyProtection="1">
      <alignment horizontal="center"/>
    </xf>
    <xf numFmtId="38" fontId="15" fillId="13" borderId="50" xfId="17" applyNumberFormat="1" applyFont="1" applyFill="1" applyBorder="1" applyAlignment="1" applyProtection="1">
      <alignment horizontal="center"/>
    </xf>
    <xf numFmtId="38" fontId="15" fillId="13" borderId="72" xfId="17" applyNumberFormat="1" applyFont="1" applyFill="1" applyBorder="1" applyAlignment="1" applyProtection="1">
      <alignment horizontal="center"/>
    </xf>
    <xf numFmtId="38" fontId="7" fillId="4" borderId="123" xfId="17" applyNumberFormat="1" applyFont="1" applyFill="1" applyBorder="1" applyAlignment="1" applyProtection="1">
      <alignment horizontal="center"/>
    </xf>
    <xf numFmtId="38" fontId="7" fillId="4" borderId="60" xfId="17" applyNumberFormat="1" applyFont="1" applyFill="1" applyBorder="1" applyAlignment="1" applyProtection="1">
      <alignment horizontal="center"/>
    </xf>
    <xf numFmtId="38" fontId="7" fillId="4" borderId="61" xfId="17" applyNumberFormat="1" applyFont="1" applyFill="1" applyBorder="1" applyAlignment="1" applyProtection="1">
      <alignment horizontal="center"/>
    </xf>
    <xf numFmtId="3" fontId="113" fillId="4" borderId="128" xfId="7" applyNumberFormat="1" applyFont="1" applyFill="1" applyBorder="1" applyAlignment="1" applyProtection="1">
      <alignment horizontal="center"/>
    </xf>
    <xf numFmtId="3" fontId="113" fillId="4" borderId="55" xfId="7" applyNumberFormat="1" applyFont="1" applyFill="1" applyBorder="1" applyAlignment="1" applyProtection="1">
      <alignment horizontal="center"/>
    </xf>
    <xf numFmtId="3" fontId="113" fillId="4" borderId="107" xfId="7" applyNumberFormat="1" applyFont="1" applyFill="1" applyBorder="1" applyAlignment="1" applyProtection="1">
      <alignment horizontal="center"/>
    </xf>
    <xf numFmtId="38" fontId="128" fillId="4" borderId="8" xfId="17" applyNumberFormat="1" applyFont="1" applyFill="1" applyBorder="1" applyAlignment="1" applyProtection="1">
      <alignment horizontal="left"/>
    </xf>
    <xf numFmtId="38" fontId="128" fillId="4" borderId="0" xfId="17" applyNumberFormat="1" applyFont="1" applyFill="1" applyBorder="1" applyAlignment="1" applyProtection="1">
      <alignment horizontal="left"/>
    </xf>
    <xf numFmtId="38" fontId="128" fillId="4" borderId="13" xfId="17" applyNumberFormat="1" applyFont="1" applyFill="1" applyBorder="1" applyAlignment="1" applyProtection="1">
      <alignment horizontal="left"/>
    </xf>
    <xf numFmtId="38" fontId="7" fillId="4" borderId="167" xfId="17" applyNumberFormat="1" applyFont="1" applyFill="1" applyBorder="1" applyAlignment="1" applyProtection="1">
      <alignment horizontal="left"/>
    </xf>
    <xf numFmtId="38" fontId="7" fillId="4" borderId="117" xfId="17" applyNumberFormat="1" applyFont="1" applyFill="1" applyBorder="1" applyAlignment="1" applyProtection="1">
      <alignment horizontal="left"/>
    </xf>
    <xf numFmtId="38" fontId="7" fillId="4" borderId="35" xfId="17" applyNumberFormat="1" applyFont="1" applyFill="1" applyBorder="1" applyAlignment="1" applyProtection="1">
      <alignment horizontal="left"/>
    </xf>
    <xf numFmtId="38" fontId="7" fillId="4" borderId="8" xfId="17" applyNumberFormat="1" applyFont="1" applyFill="1" applyBorder="1" applyAlignment="1" applyProtection="1">
      <alignment horizontal="left"/>
    </xf>
    <xf numFmtId="38" fontId="7" fillId="4" borderId="0" xfId="17" applyNumberFormat="1" applyFont="1" applyFill="1" applyBorder="1" applyAlignment="1" applyProtection="1">
      <alignment horizontal="left"/>
    </xf>
    <xf numFmtId="38" fontId="7" fillId="4" borderId="13" xfId="17" applyNumberFormat="1" applyFont="1" applyFill="1" applyBorder="1" applyAlignment="1" applyProtection="1">
      <alignment horizontal="left"/>
    </xf>
    <xf numFmtId="0" fontId="33" fillId="11" borderId="14" xfId="0" applyFont="1" applyFill="1" applyBorder="1" applyAlignment="1" applyProtection="1">
      <alignment horizontal="center" vertical="center"/>
    </xf>
    <xf numFmtId="183" fontId="12" fillId="11" borderId="14" xfId="4" applyNumberFormat="1" applyFont="1" applyFill="1" applyBorder="1" applyAlignment="1" applyProtection="1">
      <alignment horizontal="center" vertical="center"/>
      <protection locked="0"/>
    </xf>
    <xf numFmtId="38" fontId="4" fillId="4" borderId="127" xfId="17" applyNumberFormat="1" applyFont="1" applyFill="1" applyBorder="1" applyAlignment="1" applyProtection="1">
      <alignment horizontal="center"/>
    </xf>
    <xf numFmtId="38" fontId="4" fillId="4" borderId="45" xfId="17" applyNumberFormat="1" applyFont="1" applyFill="1" applyBorder="1" applyAlignment="1" applyProtection="1">
      <alignment horizontal="center"/>
    </xf>
    <xf numFmtId="38" fontId="4" fillId="4" borderId="31" xfId="17" applyNumberFormat="1" applyFont="1" applyFill="1" applyBorder="1" applyAlignment="1" applyProtection="1">
      <alignment horizontal="center"/>
    </xf>
    <xf numFmtId="183" fontId="241" fillId="4" borderId="14" xfId="10" applyNumberFormat="1" applyFont="1" applyFill="1" applyBorder="1" applyAlignment="1" applyProtection="1">
      <alignment horizontal="center" vertical="center"/>
    </xf>
    <xf numFmtId="166" fontId="254" fillId="4" borderId="14" xfId="4" applyNumberFormat="1" applyFont="1" applyFill="1" applyBorder="1" applyAlignment="1" applyProtection="1">
      <alignment horizontal="center" vertical="center"/>
    </xf>
    <xf numFmtId="166" fontId="155" fillId="4" borderId="14" xfId="4" applyNumberFormat="1" applyFont="1" applyFill="1" applyBorder="1" applyAlignment="1" applyProtection="1">
      <alignment horizontal="center" vertical="center"/>
    </xf>
    <xf numFmtId="182" fontId="44" fillId="4" borderId="32" xfId="7" applyNumberFormat="1" applyFont="1" applyFill="1" applyBorder="1" applyAlignment="1" applyProtection="1"/>
    <xf numFmtId="182" fontId="33" fillId="4" borderId="32" xfId="7" applyNumberFormat="1" applyFont="1" applyFill="1" applyBorder="1" applyAlignment="1" applyProtection="1"/>
    <xf numFmtId="182" fontId="135" fillId="13" borderId="40" xfId="7" applyNumberFormat="1" applyFont="1" applyFill="1" applyBorder="1" applyAlignment="1" applyProtection="1"/>
    <xf numFmtId="182" fontId="52" fillId="13" borderId="40" xfId="7" applyNumberFormat="1" applyFont="1" applyFill="1" applyBorder="1" applyAlignment="1" applyProtection="1"/>
    <xf numFmtId="182" fontId="135" fillId="13" borderId="32" xfId="7" applyNumberFormat="1" applyFont="1" applyFill="1" applyBorder="1" applyAlignment="1" applyProtection="1"/>
    <xf numFmtId="182" fontId="52" fillId="13" borderId="32" xfId="7" applyNumberFormat="1" applyFont="1" applyFill="1" applyBorder="1" applyAlignment="1" applyProtection="1"/>
    <xf numFmtId="182" fontId="135" fillId="13" borderId="37" xfId="7" applyNumberFormat="1" applyFont="1" applyFill="1" applyBorder="1" applyAlignment="1" applyProtection="1"/>
    <xf numFmtId="182" fontId="52" fillId="13" borderId="37" xfId="7" applyNumberFormat="1" applyFont="1" applyFill="1" applyBorder="1" applyAlignment="1" applyProtection="1"/>
    <xf numFmtId="182" fontId="44" fillId="4" borderId="37" xfId="7" applyNumberFormat="1" applyFont="1" applyFill="1" applyBorder="1" applyAlignment="1" applyProtection="1"/>
    <xf numFmtId="182" fontId="33" fillId="4" borderId="37" xfId="7" applyNumberFormat="1" applyFont="1" applyFill="1" applyBorder="1" applyAlignment="1" applyProtection="1"/>
    <xf numFmtId="182" fontId="135" fillId="13" borderId="28" xfId="7" applyNumberFormat="1" applyFont="1" applyFill="1" applyBorder="1" applyAlignment="1" applyProtection="1"/>
    <xf numFmtId="182" fontId="52" fillId="13" borderId="28" xfId="7" applyNumberFormat="1" applyFont="1" applyFill="1" applyBorder="1" applyAlignment="1" applyProtection="1"/>
    <xf numFmtId="182" fontId="135" fillId="13" borderId="152" xfId="7" applyNumberFormat="1" applyFont="1" applyFill="1" applyBorder="1" applyAlignment="1" applyProtection="1"/>
    <xf numFmtId="178" fontId="176" fillId="4" borderId="14" xfId="7" applyNumberFormat="1" applyFont="1" applyFill="1" applyBorder="1" applyAlignment="1" applyProtection="1">
      <alignment horizontal="center"/>
    </xf>
    <xf numFmtId="3" fontId="109" fillId="4" borderId="0" xfId="0" applyNumberFormat="1" applyFont="1" applyFill="1" applyProtection="1"/>
    <xf numFmtId="3" fontId="109" fillId="4" borderId="117" xfId="0" applyNumberFormat="1" applyFont="1" applyFill="1" applyBorder="1" applyProtection="1"/>
    <xf numFmtId="0" fontId="4" fillId="4" borderId="0" xfId="4" applyFont="1" applyFill="1" applyAlignment="1" applyProtection="1">
      <alignment horizontal="right" vertical="center"/>
    </xf>
    <xf numFmtId="183" fontId="12" fillId="11" borderId="14" xfId="4" applyNumberFormat="1" applyFont="1" applyFill="1" applyBorder="1" applyAlignment="1" applyProtection="1">
      <alignment horizontal="center" vertical="center"/>
    </xf>
    <xf numFmtId="182" fontId="33" fillId="4" borderId="173" xfId="7" applyNumberFormat="1" applyFont="1" applyFill="1" applyBorder="1" applyAlignment="1" applyProtection="1"/>
    <xf numFmtId="182" fontId="44" fillId="11" borderId="0" xfId="7" applyNumberFormat="1" applyFont="1" applyFill="1" applyBorder="1" applyAlignment="1" applyProtection="1">
      <alignment horizontal="right"/>
    </xf>
    <xf numFmtId="182" fontId="33" fillId="4" borderId="155" xfId="7" applyNumberFormat="1" applyFont="1" applyFill="1" applyBorder="1" applyAlignment="1" applyProtection="1"/>
    <xf numFmtId="182" fontId="44" fillId="11" borderId="0" xfId="7" applyNumberFormat="1" applyFont="1" applyFill="1" applyBorder="1" applyAlignment="1" applyProtection="1"/>
    <xf numFmtId="182" fontId="44" fillId="4" borderId="177" xfId="7" applyNumberFormat="1" applyFont="1" applyFill="1" applyBorder="1" applyAlignment="1" applyProtection="1"/>
    <xf numFmtId="0" fontId="44" fillId="13" borderId="168" xfId="0" applyFont="1" applyFill="1" applyBorder="1" applyAlignment="1" applyProtection="1">
      <alignment horizontal="left"/>
    </xf>
    <xf numFmtId="14" fontId="73" fillId="11" borderId="14" xfId="9" applyNumberFormat="1" applyFont="1" applyFill="1" applyBorder="1" applyAlignment="1" applyProtection="1">
      <alignment horizontal="center" vertical="center"/>
    </xf>
    <xf numFmtId="49" fontId="207" fillId="14" borderId="14" xfId="4" applyNumberFormat="1" applyFont="1" applyFill="1" applyBorder="1" applyAlignment="1" applyProtection="1">
      <alignment horizontal="center" vertical="center"/>
    </xf>
    <xf numFmtId="49" fontId="207" fillId="11" borderId="14" xfId="4" applyNumberFormat="1" applyFont="1" applyFill="1" applyBorder="1" applyAlignment="1" applyProtection="1">
      <alignment horizontal="center" vertical="center"/>
      <protection locked="0"/>
    </xf>
    <xf numFmtId="49" fontId="207" fillId="11" borderId="14" xfId="4" applyNumberFormat="1" applyFont="1" applyFill="1" applyBorder="1" applyAlignment="1" applyProtection="1">
      <alignment horizontal="center" vertical="center"/>
    </xf>
    <xf numFmtId="0" fontId="207" fillId="14" borderId="14" xfId="4" applyNumberFormat="1" applyFont="1" applyFill="1" applyBorder="1" applyAlignment="1" applyProtection="1">
      <alignment horizontal="center" vertical="center"/>
    </xf>
    <xf numFmtId="0" fontId="12" fillId="22" borderId="0" xfId="4" applyFont="1" applyFill="1" applyAlignment="1">
      <alignment vertical="center"/>
    </xf>
    <xf numFmtId="49" fontId="66" fillId="11" borderId="39" xfId="4" quotePrefix="1" applyNumberFormat="1" applyFont="1" applyFill="1" applyBorder="1" applyAlignment="1">
      <alignment horizontal="center"/>
    </xf>
    <xf numFmtId="49" fontId="66" fillId="11" borderId="32" xfId="4" quotePrefix="1" applyNumberFormat="1" applyFont="1" applyFill="1" applyBorder="1" applyAlignment="1">
      <alignment horizontal="center"/>
    </xf>
    <xf numFmtId="49" fontId="66" fillId="11" borderId="34" xfId="4" quotePrefix="1" applyNumberFormat="1" applyFont="1" applyFill="1" applyBorder="1" applyAlignment="1">
      <alignment horizontal="center"/>
    </xf>
    <xf numFmtId="49" fontId="74" fillId="11" borderId="38" xfId="4" quotePrefix="1" applyNumberFormat="1" applyFont="1" applyFill="1" applyBorder="1" applyAlignment="1">
      <alignment horizontal="center"/>
    </xf>
    <xf numFmtId="49" fontId="74" fillId="11" borderId="32" xfId="4" quotePrefix="1" applyNumberFormat="1" applyFont="1" applyFill="1" applyBorder="1" applyAlignment="1">
      <alignment horizontal="center"/>
    </xf>
    <xf numFmtId="49" fontId="69" fillId="11" borderId="72" xfId="4" applyNumberFormat="1" applyFont="1" applyFill="1" applyBorder="1" applyAlignment="1">
      <alignment horizontal="center"/>
    </xf>
    <xf numFmtId="49" fontId="74" fillId="11" borderId="34" xfId="4" quotePrefix="1" applyNumberFormat="1" applyFont="1" applyFill="1" applyBorder="1" applyAlignment="1">
      <alignment horizontal="center"/>
    </xf>
    <xf numFmtId="49" fontId="74" fillId="11" borderId="33" xfId="4" quotePrefix="1" applyNumberFormat="1" applyFont="1" applyFill="1" applyBorder="1" applyAlignment="1">
      <alignment horizontal="center"/>
    </xf>
    <xf numFmtId="49" fontId="174" fillId="4" borderId="14" xfId="4" applyNumberFormat="1" applyFont="1" applyFill="1" applyBorder="1" applyAlignment="1" applyProtection="1">
      <alignment horizontal="center" vertical="center"/>
    </xf>
    <xf numFmtId="0" fontId="15" fillId="23" borderId="0" xfId="15" applyFont="1" applyFill="1" applyBorder="1"/>
    <xf numFmtId="0" fontId="15" fillId="23" borderId="0" xfId="15" quotePrefix="1" applyFont="1" applyFill="1" applyBorder="1" applyAlignment="1">
      <alignment horizontal="left"/>
    </xf>
    <xf numFmtId="0" fontId="10" fillId="23" borderId="0" xfId="15" quotePrefix="1" applyFont="1" applyFill="1" applyBorder="1" applyAlignment="1">
      <alignment horizontal="left"/>
    </xf>
    <xf numFmtId="0" fontId="10" fillId="23" borderId="0" xfId="15" applyFont="1" applyFill="1" applyBorder="1"/>
    <xf numFmtId="0" fontId="21" fillId="23" borderId="0" xfId="15" applyFont="1" applyFill="1" applyBorder="1" applyAlignment="1">
      <alignment horizontal="left"/>
    </xf>
    <xf numFmtId="0" fontId="10" fillId="23" borderId="0" xfId="15" applyFont="1" applyFill="1" applyBorder="1" applyAlignment="1">
      <alignment horizontal="left"/>
    </xf>
    <xf numFmtId="0" fontId="16" fillId="23" borderId="0" xfId="15" applyFont="1" applyFill="1" applyBorder="1"/>
    <xf numFmtId="0" fontId="16" fillId="23" borderId="0" xfId="15" quotePrefix="1" applyFont="1" applyFill="1" applyBorder="1" applyAlignment="1">
      <alignment horizontal="left"/>
    </xf>
    <xf numFmtId="0" fontId="10" fillId="23" borderId="0" xfId="12" applyFont="1" applyFill="1" applyBorder="1" applyAlignment="1">
      <alignment horizontal="left"/>
    </xf>
    <xf numFmtId="0" fontId="21" fillId="23" borderId="0" xfId="12" applyFont="1" applyFill="1" applyBorder="1" applyAlignment="1">
      <alignment horizontal="left"/>
    </xf>
    <xf numFmtId="0" fontId="21" fillId="23" borderId="0" xfId="15" quotePrefix="1" applyFont="1" applyFill="1" applyBorder="1" applyAlignment="1">
      <alignment horizontal="left"/>
    </xf>
    <xf numFmtId="0" fontId="16" fillId="23" borderId="0" xfId="15" applyFont="1" applyFill="1" applyBorder="1" applyAlignment="1">
      <alignment horizontal="left"/>
    </xf>
    <xf numFmtId="0" fontId="21" fillId="23" borderId="0" xfId="15" applyFont="1" applyFill="1" applyBorder="1"/>
    <xf numFmtId="0" fontId="15" fillId="23" borderId="0" xfId="15" applyFont="1" applyFill="1" applyBorder="1" applyAlignment="1">
      <alignment horizontal="left"/>
    </xf>
    <xf numFmtId="171" fontId="64" fillId="23" borderId="0" xfId="15" quotePrefix="1" applyNumberFormat="1" applyFont="1" applyFill="1" applyBorder="1" applyAlignment="1">
      <alignment horizontal="right"/>
    </xf>
    <xf numFmtId="171" fontId="65" fillId="23" borderId="0" xfId="15" quotePrefix="1" applyNumberFormat="1" applyFont="1" applyFill="1" applyBorder="1" applyAlignment="1">
      <alignment horizontal="right"/>
    </xf>
    <xf numFmtId="171" fontId="64" fillId="23" borderId="0" xfId="15" applyNumberFormat="1" applyFont="1" applyFill="1" applyBorder="1" applyAlignment="1">
      <alignment horizontal="right"/>
    </xf>
    <xf numFmtId="0" fontId="30" fillId="23" borderId="0" xfId="4" applyFont="1" applyFill="1" applyBorder="1"/>
    <xf numFmtId="0" fontId="29" fillId="23" borderId="0" xfId="4" applyFont="1" applyFill="1" applyBorder="1"/>
    <xf numFmtId="0" fontId="30" fillId="23" borderId="14" xfId="4" applyNumberFormat="1" applyFont="1" applyFill="1" applyBorder="1" applyProtection="1">
      <protection locked="0"/>
    </xf>
    <xf numFmtId="49" fontId="0" fillId="24" borderId="14" xfId="0" applyNumberFormat="1" applyFont="1" applyFill="1" applyBorder="1"/>
    <xf numFmtId="49" fontId="0" fillId="25" borderId="14" xfId="0" applyNumberFormat="1" applyFont="1" applyFill="1" applyBorder="1"/>
    <xf numFmtId="49" fontId="0" fillId="26" borderId="14" xfId="0" applyNumberFormat="1" applyFont="1" applyFill="1" applyBorder="1"/>
    <xf numFmtId="49" fontId="30" fillId="23" borderId="14" xfId="4" applyNumberFormat="1" applyFont="1" applyFill="1" applyBorder="1" applyProtection="1">
      <protection locked="0"/>
    </xf>
    <xf numFmtId="49" fontId="255" fillId="23" borderId="39" xfId="4" quotePrefix="1" applyNumberFormat="1" applyFont="1" applyFill="1" applyBorder="1" applyAlignment="1">
      <alignment horizontal="center"/>
    </xf>
    <xf numFmtId="49" fontId="255" fillId="23" borderId="32" xfId="4" quotePrefix="1" applyNumberFormat="1" applyFont="1" applyFill="1" applyBorder="1" applyAlignment="1">
      <alignment horizontal="center"/>
    </xf>
    <xf numFmtId="49" fontId="256" fillId="23" borderId="32" xfId="4" quotePrefix="1" applyNumberFormat="1" applyFont="1" applyFill="1" applyBorder="1" applyAlignment="1">
      <alignment horizontal="center" vertical="center"/>
    </xf>
    <xf numFmtId="49" fontId="256" fillId="23" borderId="32" xfId="4" quotePrefix="1" applyNumberFormat="1" applyFont="1" applyFill="1" applyBorder="1" applyAlignment="1">
      <alignment horizontal="center"/>
    </xf>
    <xf numFmtId="49" fontId="255" fillId="23" borderId="33" xfId="4" quotePrefix="1" applyNumberFormat="1" applyFont="1" applyFill="1" applyBorder="1" applyAlignment="1">
      <alignment horizontal="center"/>
    </xf>
    <xf numFmtId="49" fontId="257" fillId="23" borderId="33" xfId="4" quotePrefix="1" applyNumberFormat="1" applyFont="1" applyFill="1" applyBorder="1" applyAlignment="1">
      <alignment horizontal="center"/>
    </xf>
    <xf numFmtId="49" fontId="255" fillId="23" borderId="34" xfId="4" quotePrefix="1" applyNumberFormat="1" applyFont="1" applyFill="1" applyBorder="1" applyAlignment="1">
      <alignment horizontal="center"/>
    </xf>
    <xf numFmtId="49" fontId="258" fillId="23" borderId="32" xfId="4" quotePrefix="1" applyNumberFormat="1" applyFont="1" applyFill="1" applyBorder="1" applyAlignment="1">
      <alignment horizontal="center"/>
    </xf>
    <xf numFmtId="49" fontId="259" fillId="23" borderId="33" xfId="4" quotePrefix="1" applyNumberFormat="1" applyFont="1" applyFill="1" applyBorder="1" applyAlignment="1">
      <alignment horizontal="center"/>
    </xf>
    <xf numFmtId="49" fontId="74" fillId="11" borderId="37" xfId="4" quotePrefix="1" applyNumberFormat="1" applyFont="1" applyFill="1" applyBorder="1" applyAlignment="1">
      <alignment horizontal="center"/>
    </xf>
    <xf numFmtId="49" fontId="66" fillId="11" borderId="37" xfId="4" quotePrefix="1" applyNumberFormat="1" applyFont="1" applyFill="1" applyBorder="1" applyAlignment="1">
      <alignment horizontal="center"/>
    </xf>
    <xf numFmtId="49" fontId="66" fillId="11" borderId="38" xfId="4" quotePrefix="1" applyNumberFormat="1" applyFont="1" applyFill="1" applyBorder="1" applyAlignment="1">
      <alignment horizontal="center"/>
    </xf>
    <xf numFmtId="49" fontId="67" fillId="11" borderId="32" xfId="4" quotePrefix="1" applyNumberFormat="1" applyFont="1" applyFill="1" applyBorder="1" applyAlignment="1">
      <alignment horizontal="center"/>
    </xf>
    <xf numFmtId="49" fontId="30" fillId="23" borderId="0" xfId="4" applyNumberFormat="1" applyFont="1" applyFill="1" applyBorder="1"/>
    <xf numFmtId="0" fontId="260" fillId="0" borderId="14" xfId="6" applyFont="1" applyFill="1" applyBorder="1"/>
    <xf numFmtId="14" fontId="260" fillId="23" borderId="14" xfId="6" applyNumberFormat="1" applyFont="1" applyFill="1" applyBorder="1" applyAlignment="1">
      <alignment horizontal="left"/>
    </xf>
    <xf numFmtId="0" fontId="260" fillId="25" borderId="14" xfId="6" applyFont="1" applyFill="1" applyBorder="1"/>
    <xf numFmtId="49" fontId="237" fillId="0" borderId="14" xfId="4" applyNumberFormat="1" applyFont="1" applyFill="1" applyBorder="1" applyAlignment="1" applyProtection="1">
      <alignment horizontal="center" vertical="center"/>
      <protection hidden="1"/>
    </xf>
    <xf numFmtId="49" fontId="237" fillId="4" borderId="50" xfId="0" applyNumberFormat="1" applyFont="1" applyFill="1" applyBorder="1" applyAlignment="1" applyProtection="1">
      <alignment vertical="center" wrapText="1"/>
    </xf>
    <xf numFmtId="49" fontId="182" fillId="12" borderId="51" xfId="4" applyNumberFormat="1" applyFont="1" applyFill="1" applyBorder="1" applyAlignment="1" applyProtection="1">
      <alignment horizontal="center" vertical="center" wrapText="1"/>
    </xf>
    <xf numFmtId="0" fontId="175" fillId="11" borderId="69" xfId="0" applyFont="1" applyFill="1" applyBorder="1" applyAlignment="1" applyProtection="1">
      <alignment horizontal="center" vertical="center" wrapText="1"/>
    </xf>
    <xf numFmtId="0" fontId="175" fillId="11" borderId="14" xfId="0" applyFont="1" applyFill="1" applyBorder="1" applyAlignment="1" applyProtection="1">
      <alignment horizontal="center" vertical="center" wrapText="1"/>
    </xf>
    <xf numFmtId="0" fontId="175" fillId="11" borderId="12" xfId="0" applyFont="1" applyFill="1" applyBorder="1" applyAlignment="1" applyProtection="1">
      <alignment horizontal="center" vertical="center" wrapText="1"/>
    </xf>
    <xf numFmtId="171" fontId="271" fillId="0" borderId="0" xfId="6" applyNumberFormat="1"/>
    <xf numFmtId="3" fontId="161" fillId="11" borderId="14" xfId="4" applyNumberFormat="1" applyFont="1" applyFill="1" applyBorder="1" applyAlignment="1" applyProtection="1">
      <alignment horizontal="center" vertical="center"/>
      <protection locked="0"/>
    </xf>
    <xf numFmtId="181" fontId="249" fillId="11" borderId="0" xfId="7" applyNumberFormat="1" applyFont="1" applyFill="1" applyBorder="1" applyAlignment="1" applyProtection="1">
      <alignment horizontal="center"/>
    </xf>
    <xf numFmtId="0" fontId="110" fillId="14" borderId="62" xfId="4" applyFont="1" applyFill="1" applyBorder="1" applyAlignment="1" applyProtection="1">
      <alignment horizontal="center" vertical="center"/>
    </xf>
    <xf numFmtId="0" fontId="110" fillId="14" borderId="63" xfId="4" applyFont="1" applyFill="1" applyBorder="1" applyAlignment="1" applyProtection="1">
      <alignment horizontal="center" vertical="center"/>
    </xf>
    <xf numFmtId="0" fontId="110" fillId="14" borderId="64" xfId="4" applyFont="1" applyFill="1" applyBorder="1" applyAlignment="1" applyProtection="1">
      <alignment horizontal="center" vertical="center"/>
    </xf>
    <xf numFmtId="0" fontId="110" fillId="4" borderId="36" xfId="7" applyFont="1" applyFill="1" applyBorder="1" applyAlignment="1" applyProtection="1">
      <alignment horizontal="center" vertical="center" wrapText="1"/>
    </xf>
    <xf numFmtId="0" fontId="110" fillId="4" borderId="50" xfId="7" applyFont="1" applyFill="1" applyBorder="1" applyAlignment="1" applyProtection="1">
      <alignment horizontal="center" vertical="center" wrapText="1"/>
    </xf>
    <xf numFmtId="0" fontId="110" fillId="4" borderId="72" xfId="7" applyFont="1" applyFill="1" applyBorder="1" applyAlignment="1" applyProtection="1">
      <alignment horizontal="center" vertical="center" wrapText="1"/>
    </xf>
    <xf numFmtId="0" fontId="174" fillId="4" borderId="25" xfId="4" quotePrefix="1" applyFont="1" applyFill="1" applyBorder="1" applyAlignment="1" applyProtection="1">
      <alignment horizontal="center" vertical="center"/>
    </xf>
    <xf numFmtId="0" fontId="174" fillId="4" borderId="50" xfId="4" quotePrefix="1" applyFont="1" applyFill="1" applyBorder="1" applyAlignment="1" applyProtection="1">
      <alignment horizontal="center" vertical="center"/>
    </xf>
    <xf numFmtId="0" fontId="174" fillId="4" borderId="51" xfId="4" quotePrefix="1" applyFont="1" applyFill="1" applyBorder="1" applyAlignment="1" applyProtection="1">
      <alignment horizontal="center" vertical="center"/>
    </xf>
    <xf numFmtId="173" fontId="269" fillId="4" borderId="25" xfId="2" applyNumberFormat="1" applyFill="1" applyBorder="1" applyAlignment="1" applyProtection="1">
      <alignment horizontal="center" vertical="center"/>
    </xf>
    <xf numFmtId="173" fontId="239" fillId="4" borderId="51" xfId="4" applyNumberFormat="1" applyFont="1" applyFill="1" applyBorder="1" applyAlignment="1" applyProtection="1">
      <alignment horizontal="center" vertical="center"/>
    </xf>
    <xf numFmtId="0" fontId="269" fillId="4" borderId="25" xfId="2" applyFill="1" applyBorder="1" applyAlignment="1" applyProtection="1">
      <alignment horizontal="center"/>
    </xf>
    <xf numFmtId="0" fontId="239" fillId="4" borderId="50" xfId="16" applyFont="1" applyFill="1" applyBorder="1" applyAlignment="1" applyProtection="1">
      <alignment horizontal="center"/>
    </xf>
    <xf numFmtId="0" fontId="239" fillId="4" borderId="51" xfId="16" applyFont="1" applyFill="1" applyBorder="1" applyAlignment="1" applyProtection="1">
      <alignment horizontal="center"/>
    </xf>
    <xf numFmtId="1" fontId="182" fillId="11" borderId="25" xfId="4" applyNumberFormat="1" applyFont="1" applyFill="1" applyBorder="1" applyAlignment="1" applyProtection="1">
      <alignment horizontal="center" vertical="center"/>
    </xf>
    <xf numFmtId="1" fontId="182" fillId="11" borderId="51" xfId="4" applyNumberFormat="1" applyFont="1" applyFill="1" applyBorder="1" applyAlignment="1" applyProtection="1">
      <alignment horizontal="center" vertical="center"/>
    </xf>
    <xf numFmtId="0" fontId="262" fillId="11" borderId="0" xfId="7" applyFont="1" applyFill="1" applyBorder="1" applyAlignment="1" applyProtection="1">
      <alignment horizontal="center"/>
    </xf>
    <xf numFmtId="38" fontId="4" fillId="4" borderId="167" xfId="17" applyNumberFormat="1" applyFont="1" applyFill="1" applyBorder="1" applyAlignment="1" applyProtection="1">
      <alignment horizontal="center"/>
    </xf>
    <xf numFmtId="38" fontId="4" fillId="4" borderId="117" xfId="17" applyNumberFormat="1" applyFont="1" applyFill="1" applyBorder="1" applyAlignment="1" applyProtection="1">
      <alignment horizontal="center"/>
    </xf>
    <xf numFmtId="38" fontId="4" fillId="4" borderId="35" xfId="17" applyNumberFormat="1" applyFont="1" applyFill="1" applyBorder="1" applyAlignment="1" applyProtection="1">
      <alignment horizontal="center"/>
    </xf>
    <xf numFmtId="38" fontId="4" fillId="4" borderId="127" xfId="17" applyNumberFormat="1" applyFont="1" applyFill="1" applyBorder="1" applyAlignment="1" applyProtection="1">
      <alignment horizontal="center"/>
    </xf>
    <xf numFmtId="38" fontId="4" fillId="4" borderId="45" xfId="17" applyNumberFormat="1" applyFont="1" applyFill="1" applyBorder="1" applyAlignment="1" applyProtection="1">
      <alignment horizontal="center"/>
    </xf>
    <xf numFmtId="38" fontId="4" fillId="4" borderId="31" xfId="17" applyNumberFormat="1" applyFont="1" applyFill="1" applyBorder="1" applyAlignment="1" applyProtection="1">
      <alignment horizontal="center"/>
    </xf>
    <xf numFmtId="38" fontId="7" fillId="11" borderId="36" xfId="17" applyNumberFormat="1" applyFont="1" applyFill="1" applyBorder="1" applyAlignment="1" applyProtection="1">
      <alignment horizontal="center"/>
    </xf>
    <xf numFmtId="38" fontId="7" fillId="11" borderId="50" xfId="17" applyNumberFormat="1" applyFont="1" applyFill="1" applyBorder="1" applyAlignment="1" applyProtection="1">
      <alignment horizontal="center"/>
    </xf>
    <xf numFmtId="38" fontId="7" fillId="11" borderId="72" xfId="17" applyNumberFormat="1" applyFont="1" applyFill="1" applyBorder="1" applyAlignment="1" applyProtection="1">
      <alignment horizontal="center"/>
    </xf>
    <xf numFmtId="38" fontId="15" fillId="13" borderId="126" xfId="17" applyNumberFormat="1" applyFont="1" applyFill="1" applyBorder="1" applyAlignment="1" applyProtection="1">
      <alignment horizontal="center"/>
    </xf>
    <xf numFmtId="38" fontId="15" fillId="13" borderId="43" xfId="17" applyNumberFormat="1" applyFont="1" applyFill="1" applyBorder="1" applyAlignment="1" applyProtection="1">
      <alignment horizontal="center"/>
    </xf>
    <xf numFmtId="38" fontId="15" fillId="13" borderId="106" xfId="17" applyNumberFormat="1" applyFont="1" applyFill="1" applyBorder="1" applyAlignment="1" applyProtection="1">
      <alignment horizontal="center"/>
    </xf>
    <xf numFmtId="38" fontId="4" fillId="4" borderId="130" xfId="17" applyNumberFormat="1" applyFont="1" applyFill="1" applyBorder="1" applyAlignment="1" applyProtection="1">
      <alignment horizontal="center"/>
    </xf>
    <xf numFmtId="38" fontId="4" fillId="4" borderId="52" xfId="17" applyNumberFormat="1" applyFont="1" applyFill="1" applyBorder="1" applyAlignment="1" applyProtection="1">
      <alignment horizontal="center"/>
    </xf>
    <xf numFmtId="38" fontId="4" fillId="4" borderId="56" xfId="17" applyNumberFormat="1" applyFont="1" applyFill="1" applyBorder="1" applyAlignment="1" applyProtection="1">
      <alignment horizontal="center"/>
    </xf>
    <xf numFmtId="38" fontId="15" fillId="13" borderId="127" xfId="17" applyNumberFormat="1" applyFont="1" applyFill="1" applyBorder="1" applyAlignment="1" applyProtection="1">
      <alignment horizontal="center"/>
    </xf>
    <xf numFmtId="38" fontId="15" fillId="13" borderId="45" xfId="17" applyNumberFormat="1" applyFont="1" applyFill="1" applyBorder="1" applyAlignment="1" applyProtection="1">
      <alignment horizontal="center"/>
    </xf>
    <xf numFmtId="38" fontId="15" fillId="13" borderId="31" xfId="17" applyNumberFormat="1" applyFont="1" applyFill="1" applyBorder="1" applyAlignment="1" applyProtection="1">
      <alignment horizontal="center"/>
    </xf>
    <xf numFmtId="38" fontId="15" fillId="13" borderId="130" xfId="17" applyNumberFormat="1" applyFont="1" applyFill="1" applyBorder="1" applyAlignment="1" applyProtection="1">
      <alignment horizontal="center"/>
    </xf>
    <xf numFmtId="38" fontId="15" fillId="13" borderId="52" xfId="17" applyNumberFormat="1" applyFont="1" applyFill="1" applyBorder="1" applyAlignment="1" applyProtection="1">
      <alignment horizontal="center"/>
    </xf>
    <xf numFmtId="38" fontId="15" fillId="13" borderId="56" xfId="17" applyNumberFormat="1" applyFont="1" applyFill="1" applyBorder="1" applyAlignment="1" applyProtection="1">
      <alignment horizontal="center"/>
    </xf>
    <xf numFmtId="0" fontId="44" fillId="14" borderId="168" xfId="7" applyFont="1" applyFill="1" applyBorder="1" applyAlignment="1" applyProtection="1">
      <alignment horizontal="center"/>
    </xf>
    <xf numFmtId="0" fontId="44" fillId="14" borderId="153" xfId="7" applyFont="1" applyFill="1" applyBorder="1" applyAlignment="1" applyProtection="1">
      <alignment horizontal="center"/>
    </xf>
    <xf numFmtId="0" fontId="44" fillId="14" borderId="154" xfId="7" applyFont="1" applyFill="1" applyBorder="1" applyAlignment="1" applyProtection="1">
      <alignment horizontal="center"/>
    </xf>
    <xf numFmtId="0" fontId="261" fillId="4" borderId="8" xfId="8" applyFont="1" applyFill="1" applyBorder="1" applyAlignment="1" applyProtection="1">
      <alignment horizontal="center"/>
    </xf>
    <xf numFmtId="0" fontId="261" fillId="4" borderId="0" xfId="8" applyFont="1" applyFill="1" applyBorder="1" applyAlignment="1" applyProtection="1">
      <alignment horizontal="center"/>
    </xf>
    <xf numFmtId="0" fontId="261" fillId="4" borderId="13" xfId="8" applyFont="1" applyFill="1" applyBorder="1" applyAlignment="1" applyProtection="1">
      <alignment horizontal="center"/>
    </xf>
    <xf numFmtId="38" fontId="126" fillId="4" borderId="167" xfId="17" applyNumberFormat="1" applyFont="1" applyFill="1" applyBorder="1" applyAlignment="1" applyProtection="1">
      <alignment horizontal="center"/>
    </xf>
    <xf numFmtId="38" fontId="126" fillId="4" borderId="117" xfId="17" applyNumberFormat="1" applyFont="1" applyFill="1" applyBorder="1" applyAlignment="1" applyProtection="1">
      <alignment horizontal="center"/>
    </xf>
    <xf numFmtId="38" fontId="126" fillId="4" borderId="35" xfId="17" applyNumberFormat="1" applyFont="1" applyFill="1" applyBorder="1" applyAlignment="1" applyProtection="1">
      <alignment horizontal="center"/>
    </xf>
    <xf numFmtId="0" fontId="44" fillId="14" borderId="168" xfId="7" quotePrefix="1" applyFont="1" applyFill="1" applyBorder="1" applyAlignment="1" applyProtection="1">
      <alignment horizontal="center"/>
    </xf>
    <xf numFmtId="0" fontId="44" fillId="14" borderId="153" xfId="7" quotePrefix="1" applyFont="1" applyFill="1" applyBorder="1" applyAlignment="1" applyProtection="1">
      <alignment horizontal="center"/>
    </xf>
    <xf numFmtId="0" fontId="44" fillId="14" borderId="154" xfId="7" quotePrefix="1" applyFont="1" applyFill="1" applyBorder="1" applyAlignment="1" applyProtection="1">
      <alignment horizontal="center"/>
    </xf>
    <xf numFmtId="0" fontId="44" fillId="13" borderId="168" xfId="7" applyFont="1" applyFill="1" applyBorder="1" applyAlignment="1" applyProtection="1">
      <alignment horizontal="center"/>
    </xf>
    <xf numFmtId="0" fontId="44" fillId="13" borderId="153" xfId="7" applyFont="1" applyFill="1" applyBorder="1" applyAlignment="1" applyProtection="1">
      <alignment horizontal="center"/>
    </xf>
    <xf numFmtId="0" fontId="44" fillId="13" borderId="154" xfId="7" applyFont="1" applyFill="1" applyBorder="1" applyAlignment="1" applyProtection="1">
      <alignment horizontal="center"/>
    </xf>
    <xf numFmtId="0" fontId="261" fillId="17" borderId="142" xfId="8" applyFont="1" applyFill="1" applyBorder="1" applyAlignment="1" applyProtection="1">
      <alignment horizontal="center"/>
    </xf>
    <xf numFmtId="38" fontId="29" fillId="4" borderId="130" xfId="17" applyNumberFormat="1" applyFont="1" applyFill="1" applyBorder="1" applyAlignment="1" applyProtection="1">
      <alignment horizontal="center"/>
    </xf>
    <xf numFmtId="38" fontId="29" fillId="4" borderId="52" xfId="17" applyNumberFormat="1" applyFont="1" applyFill="1" applyBorder="1" applyAlignment="1" applyProtection="1">
      <alignment horizontal="center"/>
    </xf>
    <xf numFmtId="38" fontId="29" fillId="4" borderId="56" xfId="17" applyNumberFormat="1" applyFont="1" applyFill="1" applyBorder="1" applyAlignment="1" applyProtection="1">
      <alignment horizontal="center"/>
    </xf>
    <xf numFmtId="38" fontId="13" fillId="4" borderId="130" xfId="17" applyNumberFormat="1" applyFont="1" applyFill="1" applyBorder="1" applyAlignment="1" applyProtection="1">
      <alignment horizontal="center"/>
    </xf>
    <xf numFmtId="38" fontId="13" fillId="4" borderId="52" xfId="17" applyNumberFormat="1" applyFont="1" applyFill="1" applyBorder="1" applyAlignment="1" applyProtection="1">
      <alignment horizontal="center"/>
    </xf>
    <xf numFmtId="38" fontId="13" fillId="4" borderId="56" xfId="17" applyNumberFormat="1" applyFont="1" applyFill="1" applyBorder="1" applyAlignment="1" applyProtection="1">
      <alignment horizontal="center"/>
    </xf>
    <xf numFmtId="1" fontId="44" fillId="11" borderId="117" xfId="7" applyNumberFormat="1" applyFont="1" applyFill="1" applyBorder="1" applyAlignment="1" applyProtection="1">
      <alignment horizontal="center"/>
    </xf>
    <xf numFmtId="0" fontId="44" fillId="11" borderId="117" xfId="7" applyNumberFormat="1" applyFont="1" applyFill="1" applyBorder="1" applyAlignment="1" applyProtection="1">
      <alignment horizontal="center"/>
    </xf>
    <xf numFmtId="38" fontId="197" fillId="15" borderId="130" xfId="17" applyNumberFormat="1" applyFont="1" applyFill="1" applyBorder="1" applyAlignment="1" applyProtection="1">
      <alignment horizontal="center"/>
    </xf>
    <xf numFmtId="38" fontId="197" fillId="15" borderId="52" xfId="17" applyNumberFormat="1" applyFont="1" applyFill="1" applyBorder="1" applyAlignment="1" applyProtection="1">
      <alignment horizontal="center"/>
    </xf>
    <xf numFmtId="38" fontId="197" fillId="15" borderId="56" xfId="17" applyNumberFormat="1" applyFont="1" applyFill="1" applyBorder="1" applyAlignment="1" applyProtection="1">
      <alignment horizontal="center"/>
    </xf>
    <xf numFmtId="0" fontId="44" fillId="4" borderId="147" xfId="7" applyFont="1" applyFill="1" applyBorder="1" applyAlignment="1" applyProtection="1">
      <alignment horizontal="center"/>
    </xf>
    <xf numFmtId="0" fontId="44" fillId="4" borderId="140" xfId="7" applyFont="1" applyFill="1" applyBorder="1" applyAlignment="1" applyProtection="1">
      <alignment horizontal="center"/>
    </xf>
    <xf numFmtId="0" fontId="44" fillId="4" borderId="79" xfId="7" applyFont="1" applyFill="1" applyBorder="1" applyAlignment="1" applyProtection="1">
      <alignment horizontal="center"/>
    </xf>
    <xf numFmtId="0" fontId="4" fillId="4" borderId="60" xfId="4" applyFont="1" applyFill="1" applyBorder="1" applyAlignment="1" applyProtection="1">
      <alignment horizontal="right" vertical="top" wrapText="1"/>
    </xf>
    <xf numFmtId="0" fontId="4" fillId="4" borderId="0" xfId="4" applyFont="1" applyFill="1" applyAlignment="1" applyProtection="1">
      <alignment horizontal="right" vertical="top" wrapText="1"/>
    </xf>
    <xf numFmtId="3" fontId="134" fillId="4" borderId="55" xfId="0" applyNumberFormat="1" applyFont="1" applyFill="1" applyBorder="1" applyAlignment="1" applyProtection="1">
      <alignment horizontal="center" vertical="center"/>
    </xf>
    <xf numFmtId="0" fontId="10" fillId="4" borderId="60" xfId="4" applyFont="1" applyFill="1" applyBorder="1" applyAlignment="1" applyProtection="1">
      <alignment horizontal="center" vertical="center"/>
    </xf>
    <xf numFmtId="0" fontId="129" fillId="14" borderId="7" xfId="4" applyFont="1" applyFill="1" applyBorder="1" applyAlignment="1" applyProtection="1">
      <alignment horizontal="center" vertical="center" wrapText="1"/>
    </xf>
    <xf numFmtId="0" fontId="129" fillId="14" borderId="28" xfId="4" applyFont="1" applyFill="1" applyBorder="1" applyAlignment="1" applyProtection="1">
      <alignment horizontal="center" vertical="center" wrapText="1"/>
    </xf>
    <xf numFmtId="0" fontId="199" fillId="14" borderId="7" xfId="0" applyFont="1" applyFill="1" applyBorder="1" applyAlignment="1" applyProtection="1">
      <alignment horizontal="center" vertical="center" wrapText="1"/>
    </xf>
    <xf numFmtId="0" fontId="199" fillId="14" borderId="28" xfId="0" applyFont="1" applyFill="1" applyBorder="1" applyAlignment="1" applyProtection="1">
      <alignment horizontal="center" vertical="center" wrapText="1"/>
    </xf>
    <xf numFmtId="0" fontId="44" fillId="0" borderId="2" xfId="12" applyFont="1" applyFill="1" applyBorder="1" applyAlignment="1" applyProtection="1">
      <alignment horizontal="center" vertical="center" wrapText="1"/>
    </xf>
    <xf numFmtId="0" fontId="0" fillId="0" borderId="3" xfId="0" applyBorder="1" applyAlignment="1">
      <alignment vertical="center"/>
    </xf>
    <xf numFmtId="0" fontId="42" fillId="0" borderId="2" xfId="5" applyFont="1" applyBorder="1" applyAlignment="1" applyProtection="1">
      <alignment horizontal="center" vertical="center" wrapText="1"/>
    </xf>
    <xf numFmtId="0" fontId="0" fillId="0" borderId="3" xfId="0" applyBorder="1" applyAlignment="1">
      <alignment horizontal="center" vertical="center" wrapText="1"/>
    </xf>
    <xf numFmtId="0" fontId="36" fillId="0" borderId="2" xfId="5" applyFont="1" applyBorder="1" applyAlignment="1" applyProtection="1">
      <alignment horizontal="center" vertical="center"/>
    </xf>
    <xf numFmtId="0" fontId="0" fillId="0" borderId="3" xfId="0" applyBorder="1" applyAlignment="1">
      <alignment horizontal="center" vertical="center"/>
    </xf>
    <xf numFmtId="0" fontId="44" fillId="0" borderId="2" xfId="12" applyFont="1" applyFill="1" applyBorder="1" applyAlignment="1">
      <alignment horizontal="center" vertical="center" wrapText="1"/>
    </xf>
    <xf numFmtId="0" fontId="40" fillId="0" borderId="0" xfId="5" applyFont="1" applyAlignment="1">
      <alignment vertical="center" wrapText="1"/>
    </xf>
    <xf numFmtId="0" fontId="41" fillId="0" borderId="0" xfId="5" applyFont="1" applyAlignment="1">
      <alignment vertical="center" wrapText="1"/>
    </xf>
    <xf numFmtId="0" fontId="60" fillId="7" borderId="144" xfId="12" applyFont="1" applyFill="1" applyBorder="1" applyAlignment="1" applyProtection="1">
      <alignment horizontal="left" vertical="center" wrapText="1"/>
    </xf>
    <xf numFmtId="0" fontId="62" fillId="7" borderId="143" xfId="5" applyFont="1" applyFill="1" applyBorder="1" applyAlignment="1" applyProtection="1">
      <alignment horizontal="left" vertical="center" wrapText="1"/>
    </xf>
    <xf numFmtId="0" fontId="60" fillId="7" borderId="184" xfId="12" applyFont="1" applyFill="1" applyBorder="1" applyAlignment="1" applyProtection="1">
      <alignment horizontal="left" vertical="center"/>
    </xf>
    <xf numFmtId="0" fontId="60" fillId="7" borderId="180" xfId="12" quotePrefix="1" applyFont="1" applyFill="1" applyBorder="1" applyAlignment="1" applyProtection="1">
      <alignment horizontal="left" vertical="center"/>
    </xf>
    <xf numFmtId="0" fontId="60" fillId="7" borderId="144" xfId="5" applyFont="1" applyFill="1" applyBorder="1" applyAlignment="1" applyProtection="1">
      <alignment horizontal="left" vertical="center"/>
    </xf>
    <xf numFmtId="0" fontId="60" fillId="7" borderId="143" xfId="5" applyFont="1" applyFill="1" applyBorder="1" applyAlignment="1" applyProtection="1">
      <alignment horizontal="left" vertical="center"/>
    </xf>
    <xf numFmtId="0" fontId="60" fillId="7" borderId="0" xfId="12" applyFont="1" applyFill="1" applyBorder="1" applyAlignment="1" applyProtection="1">
      <alignment horizontal="left" vertical="center" wrapText="1"/>
    </xf>
    <xf numFmtId="0" fontId="39" fillId="0" borderId="0" xfId="5" applyFont="1" applyAlignment="1">
      <alignment horizontal="left" vertical="center" wrapText="1"/>
    </xf>
    <xf numFmtId="0" fontId="34" fillId="0" borderId="0" xfId="5" applyAlignment="1">
      <alignment vertical="center" wrapText="1"/>
    </xf>
    <xf numFmtId="0" fontId="60" fillId="7" borderId="144" xfId="5" applyFont="1" applyFill="1" applyBorder="1" applyAlignment="1" applyProtection="1">
      <alignment vertical="center" wrapText="1"/>
    </xf>
    <xf numFmtId="0" fontId="62" fillId="7" borderId="143" xfId="5" applyFont="1" applyFill="1" applyBorder="1" applyAlignment="1" applyProtection="1">
      <alignment vertical="center" wrapText="1"/>
    </xf>
    <xf numFmtId="0" fontId="60" fillId="7" borderId="144" xfId="5" applyFont="1" applyFill="1" applyBorder="1" applyAlignment="1" applyProtection="1">
      <alignment horizontal="left" wrapText="1"/>
    </xf>
    <xf numFmtId="0" fontId="60" fillId="7" borderId="143" xfId="5" applyFont="1" applyFill="1" applyBorder="1" applyAlignment="1" applyProtection="1">
      <alignment horizontal="left" wrapText="1"/>
    </xf>
    <xf numFmtId="0" fontId="60" fillId="7" borderId="182" xfId="5" applyFont="1" applyFill="1" applyBorder="1" applyAlignment="1" applyProtection="1">
      <alignment vertical="center" wrapText="1"/>
    </xf>
    <xf numFmtId="0" fontId="62" fillId="7" borderId="183" xfId="5" applyFont="1" applyFill="1" applyBorder="1" applyAlignment="1" applyProtection="1">
      <alignment vertical="center" wrapText="1"/>
    </xf>
    <xf numFmtId="0" fontId="47" fillId="7" borderId="14" xfId="12" applyFont="1" applyFill="1" applyBorder="1" applyAlignment="1">
      <alignment vertical="center" wrapText="1"/>
    </xf>
    <xf numFmtId="0" fontId="47" fillId="7" borderId="25" xfId="12" applyFont="1" applyFill="1" applyBorder="1" applyAlignment="1">
      <alignment vertical="center" wrapText="1"/>
    </xf>
    <xf numFmtId="0" fontId="47" fillId="7" borderId="14" xfId="12" applyFont="1" applyFill="1" applyBorder="1" applyAlignment="1">
      <alignment horizontal="left" vertical="center" wrapText="1"/>
    </xf>
    <xf numFmtId="0" fontId="57" fillId="7" borderId="25" xfId="5" applyFont="1" applyFill="1" applyBorder="1" applyAlignment="1">
      <alignment horizontal="left" vertical="center" wrapText="1"/>
    </xf>
    <xf numFmtId="0" fontId="47" fillId="7" borderId="14" xfId="12" applyFont="1" applyFill="1" applyBorder="1" applyAlignment="1">
      <alignment horizontal="left" vertical="center"/>
    </xf>
    <xf numFmtId="0" fontId="47" fillId="7" borderId="25" xfId="12" applyFont="1" applyFill="1" applyBorder="1" applyAlignment="1">
      <alignment horizontal="left" vertical="center"/>
    </xf>
    <xf numFmtId="0" fontId="47" fillId="7" borderId="14" xfId="12" quotePrefix="1" applyFont="1" applyFill="1" applyBorder="1" applyAlignment="1">
      <alignment horizontal="left" vertical="center" wrapText="1"/>
    </xf>
    <xf numFmtId="0" fontId="47" fillId="7" borderId="14" xfId="12" quotePrefix="1" applyFont="1" applyFill="1" applyBorder="1" applyAlignment="1">
      <alignment horizontal="left" vertical="center"/>
    </xf>
    <xf numFmtId="0" fontId="47" fillId="7" borderId="25" xfId="12" quotePrefix="1" applyFont="1" applyFill="1" applyBorder="1" applyAlignment="1">
      <alignment horizontal="left" vertical="center"/>
    </xf>
    <xf numFmtId="0" fontId="47" fillId="7" borderId="19" xfId="12" applyFont="1" applyFill="1" applyBorder="1" applyAlignment="1">
      <alignment horizontal="left" vertical="center" wrapText="1"/>
    </xf>
    <xf numFmtId="0" fontId="57" fillId="7" borderId="181" xfId="5" applyFont="1" applyFill="1" applyBorder="1" applyAlignment="1">
      <alignment horizontal="left" vertical="center" wrapText="1"/>
    </xf>
    <xf numFmtId="0" fontId="47" fillId="7" borderId="25" xfId="12" applyFont="1" applyFill="1" applyBorder="1" applyAlignment="1">
      <alignment horizontal="left" vertical="center" wrapText="1"/>
    </xf>
    <xf numFmtId="0" fontId="57" fillId="7" borderId="25" xfId="5" applyFont="1" applyFill="1" applyBorder="1" applyAlignment="1">
      <alignment vertical="center" wrapText="1"/>
    </xf>
    <xf numFmtId="0" fontId="47" fillId="7" borderId="14" xfId="5" applyFont="1" applyFill="1" applyBorder="1" applyAlignment="1">
      <alignment vertical="center" wrapText="1"/>
    </xf>
    <xf numFmtId="0" fontId="47" fillId="7" borderId="14" xfId="5" applyFont="1" applyFill="1" applyBorder="1" applyAlignment="1">
      <alignment horizontal="left" wrapText="1"/>
    </xf>
    <xf numFmtId="0" fontId="47" fillId="7" borderId="25" xfId="5" applyFont="1" applyFill="1" applyBorder="1" applyAlignment="1">
      <alignment horizontal="left" wrapText="1"/>
    </xf>
    <xf numFmtId="0" fontId="33" fillId="0" borderId="2" xfId="12" applyFont="1" applyFill="1" applyBorder="1" applyAlignment="1">
      <alignment horizontal="center" vertical="center" wrapText="1"/>
    </xf>
    <xf numFmtId="0" fontId="33" fillId="0" borderId="5" xfId="12" applyFont="1" applyFill="1" applyBorder="1" applyAlignment="1">
      <alignment horizontal="center" vertical="center" wrapText="1"/>
    </xf>
    <xf numFmtId="0" fontId="47" fillId="7" borderId="14" xfId="5" applyFont="1" applyFill="1" applyBorder="1" applyAlignment="1">
      <alignment horizontal="left" vertical="center"/>
    </xf>
    <xf numFmtId="0" fontId="47" fillId="7" borderId="25" xfId="5" applyFont="1" applyFill="1" applyBorder="1" applyAlignment="1">
      <alignment horizontal="left" vertical="center"/>
    </xf>
    <xf numFmtId="0" fontId="36" fillId="0" borderId="2" xfId="5" quotePrefix="1" applyFont="1" applyBorder="1" applyAlignment="1">
      <alignment horizontal="center" vertical="center" wrapText="1"/>
    </xf>
    <xf numFmtId="0" fontId="36" fillId="0" borderId="2" xfId="5" applyFont="1" applyBorder="1" applyAlignment="1">
      <alignment horizontal="left" vertical="center" wrapText="1"/>
    </xf>
    <xf numFmtId="0" fontId="0" fillId="0" borderId="3" xfId="0" applyBorder="1" applyAlignment="1">
      <alignment horizontal="left" vertical="center" wrapText="1"/>
    </xf>
    <xf numFmtId="0" fontId="47" fillId="7" borderId="16" xfId="5" applyFont="1" applyFill="1" applyBorder="1" applyAlignment="1">
      <alignment vertical="center" wrapText="1"/>
    </xf>
    <xf numFmtId="0" fontId="57" fillId="7" borderId="178" xfId="5" applyFont="1" applyFill="1" applyBorder="1" applyAlignment="1">
      <alignment vertical="center" wrapText="1"/>
    </xf>
    <xf numFmtId="0" fontId="47" fillId="7" borderId="19" xfId="12" quotePrefix="1" applyFont="1" applyFill="1" applyBorder="1" applyAlignment="1">
      <alignment horizontal="left" wrapText="1"/>
    </xf>
    <xf numFmtId="0" fontId="57" fillId="7" borderId="181" xfId="5" applyFont="1" applyFill="1" applyBorder="1" applyAlignment="1">
      <alignment horizontal="left" wrapText="1"/>
    </xf>
    <xf numFmtId="0" fontId="47" fillId="7" borderId="14" xfId="12" applyFont="1" applyFill="1" applyBorder="1" applyAlignment="1">
      <alignment horizontal="left" wrapText="1"/>
    </xf>
    <xf numFmtId="0" fontId="47" fillId="7" borderId="25" xfId="12" applyFont="1" applyFill="1" applyBorder="1" applyAlignment="1">
      <alignment horizontal="left" wrapText="1"/>
    </xf>
    <xf numFmtId="0" fontId="47" fillId="7" borderId="19" xfId="12" applyFont="1" applyFill="1" applyBorder="1" applyAlignment="1">
      <alignment vertical="center" wrapText="1"/>
    </xf>
    <xf numFmtId="0" fontId="57" fillId="7" borderId="181" xfId="5" applyFont="1" applyFill="1" applyBorder="1" applyAlignment="1">
      <alignment vertical="center" wrapText="1"/>
    </xf>
    <xf numFmtId="0" fontId="59" fillId="0" borderId="2" xfId="12" applyFont="1" applyFill="1" applyBorder="1" applyAlignment="1">
      <alignment horizontal="center" vertical="center" wrapText="1"/>
    </xf>
    <xf numFmtId="0" fontId="59" fillId="0" borderId="3" xfId="12" applyFont="1" applyFill="1" applyBorder="1" applyAlignment="1">
      <alignment horizontal="center" vertical="center" wrapText="1"/>
    </xf>
    <xf numFmtId="0" fontId="47" fillId="7" borderId="16" xfId="12" quotePrefix="1" applyFont="1" applyFill="1" applyBorder="1" applyAlignment="1">
      <alignment horizontal="left" vertical="center" wrapText="1"/>
    </xf>
    <xf numFmtId="0" fontId="57" fillId="7" borderId="178" xfId="5" applyFont="1" applyFill="1" applyBorder="1" applyAlignment="1">
      <alignment horizontal="left" vertical="center" wrapText="1"/>
    </xf>
    <xf numFmtId="1" fontId="4" fillId="0" borderId="2" xfId="4" applyNumberFormat="1" applyFont="1" applyBorder="1" applyAlignment="1">
      <alignment horizontal="left" vertical="center" wrapText="1"/>
    </xf>
    <xf numFmtId="0" fontId="47" fillId="7" borderId="19" xfId="12" quotePrefix="1" applyFont="1" applyFill="1" applyBorder="1" applyAlignment="1">
      <alignment horizontal="left" vertical="center" wrapText="1"/>
    </xf>
    <xf numFmtId="0" fontId="47" fillId="7" borderId="16" xfId="12" applyFont="1" applyFill="1" applyBorder="1" applyAlignment="1">
      <alignment vertical="center" wrapText="1"/>
    </xf>
    <xf numFmtId="0" fontId="36" fillId="0" borderId="3" xfId="5" quotePrefix="1" applyFont="1" applyBorder="1" applyAlignment="1">
      <alignment horizontal="center" vertical="center" wrapText="1"/>
    </xf>
    <xf numFmtId="0" fontId="36" fillId="0" borderId="8" xfId="5" quotePrefix="1" applyFont="1" applyBorder="1" applyAlignment="1">
      <alignment horizontal="center" vertical="center" wrapText="1"/>
    </xf>
    <xf numFmtId="0" fontId="36" fillId="0" borderId="13" xfId="5" quotePrefix="1" applyFont="1" applyBorder="1" applyAlignment="1">
      <alignment horizontal="center" vertical="center" wrapText="1"/>
    </xf>
    <xf numFmtId="0" fontId="47" fillId="7" borderId="25" xfId="12" quotePrefix="1" applyFont="1" applyFill="1" applyBorder="1" applyAlignment="1">
      <alignment horizontal="left" vertical="center" wrapText="1"/>
    </xf>
    <xf numFmtId="0" fontId="47" fillId="7" borderId="72" xfId="12" applyFont="1" applyFill="1" applyBorder="1" applyAlignment="1">
      <alignment vertical="center" wrapText="1"/>
    </xf>
    <xf numFmtId="0" fontId="47" fillId="7" borderId="14" xfId="5" applyFont="1" applyFill="1" applyBorder="1" applyAlignment="1">
      <alignment horizontal="left"/>
    </xf>
    <xf numFmtId="0" fontId="47" fillId="7" borderId="25" xfId="5" applyFont="1" applyFill="1" applyBorder="1" applyAlignment="1">
      <alignment horizontal="left"/>
    </xf>
    <xf numFmtId="0" fontId="47" fillId="7" borderId="14" xfId="5" applyFont="1" applyFill="1" applyBorder="1" applyAlignment="1">
      <alignment wrapText="1"/>
    </xf>
    <xf numFmtId="0" fontId="57" fillId="7" borderId="25" xfId="5" applyFont="1" applyFill="1" applyBorder="1" applyAlignment="1">
      <alignment wrapText="1"/>
    </xf>
    <xf numFmtId="0" fontId="47" fillId="7" borderId="18" xfId="5" applyFont="1" applyFill="1" applyBorder="1" applyAlignment="1">
      <alignment horizontal="left" vertical="center"/>
    </xf>
    <xf numFmtId="0" fontId="47" fillId="7" borderId="149" xfId="5" applyFont="1" applyFill="1" applyBorder="1" applyAlignment="1">
      <alignment horizontal="left" vertical="center"/>
    </xf>
    <xf numFmtId="0" fontId="44" fillId="0" borderId="5" xfId="14" applyFont="1" applyFill="1" applyBorder="1" applyAlignment="1">
      <alignment horizontal="center" vertical="center" wrapText="1"/>
    </xf>
    <xf numFmtId="0" fontId="9" fillId="0" borderId="2" xfId="12" applyFont="1" applyFill="1" applyBorder="1" applyAlignment="1">
      <alignment horizontal="left" vertical="center" wrapText="1"/>
    </xf>
    <xf numFmtId="3" fontId="42" fillId="14" borderId="7" xfId="5" applyNumberFormat="1" applyFont="1" applyFill="1" applyBorder="1" applyAlignment="1">
      <alignment horizontal="center" vertical="center" wrapText="1"/>
    </xf>
    <xf numFmtId="3" fontId="42" fillId="14" borderId="9" xfId="5" applyNumberFormat="1" applyFont="1" applyFill="1" applyBorder="1" applyAlignment="1">
      <alignment horizontal="center" vertical="center" wrapText="1"/>
    </xf>
    <xf numFmtId="3" fontId="42" fillId="14" borderId="21" xfId="5" applyNumberFormat="1" applyFont="1" applyFill="1" applyBorder="1" applyAlignment="1">
      <alignment horizontal="center" vertical="center" wrapText="1"/>
    </xf>
    <xf numFmtId="0" fontId="44" fillId="0" borderId="3" xfId="12" applyFont="1" applyFill="1" applyBorder="1" applyAlignment="1">
      <alignment horizontal="center" vertical="center" wrapText="1"/>
    </xf>
    <xf numFmtId="0" fontId="45" fillId="0" borderId="4" xfId="5" applyFont="1" applyBorder="1" applyAlignment="1">
      <alignment horizontal="left" vertical="center" wrapText="1"/>
    </xf>
    <xf numFmtId="0" fontId="45" fillId="0" borderId="15" xfId="5" applyFont="1" applyBorder="1" applyAlignment="1">
      <alignment horizontal="left" vertical="center" wrapText="1"/>
    </xf>
    <xf numFmtId="0" fontId="36" fillId="0" borderId="10" xfId="5" applyFont="1" applyBorder="1" applyAlignment="1">
      <alignment horizontal="center" vertical="center" wrapText="1"/>
    </xf>
    <xf numFmtId="0" fontId="36" fillId="0" borderId="125" xfId="5" applyFont="1" applyBorder="1" applyAlignment="1">
      <alignment horizontal="center" vertical="center" wrapText="1"/>
    </xf>
    <xf numFmtId="0" fontId="0" fillId="0" borderId="9" xfId="0" applyBorder="1"/>
    <xf numFmtId="0" fontId="0" fillId="0" borderId="21" xfId="0" applyBorder="1"/>
    <xf numFmtId="0" fontId="47" fillId="7" borderId="179" xfId="12" quotePrefix="1" applyFont="1" applyFill="1" applyBorder="1" applyAlignment="1">
      <alignment horizontal="left" vertical="center"/>
    </xf>
    <xf numFmtId="0" fontId="47" fillId="7" borderId="180" xfId="12" quotePrefix="1" applyFont="1" applyFill="1" applyBorder="1" applyAlignment="1">
      <alignment horizontal="left" vertical="center"/>
    </xf>
    <xf numFmtId="0" fontId="4" fillId="0" borderId="0" xfId="0" applyFont="1" applyAlignment="1">
      <alignment horizontal="left" vertical="center" wrapText="1"/>
    </xf>
    <xf numFmtId="0" fontId="6" fillId="0" borderId="0" xfId="0" applyFont="1" applyAlignment="1">
      <alignment vertical="center" wrapText="1"/>
    </xf>
    <xf numFmtId="0" fontId="40" fillId="7" borderId="0" xfId="5" applyFont="1" applyFill="1" applyAlignment="1" applyProtection="1">
      <alignment vertical="center" wrapText="1"/>
      <protection locked="0"/>
    </xf>
    <xf numFmtId="0" fontId="41" fillId="0" borderId="0" xfId="5" applyFont="1" applyAlignment="1" applyProtection="1">
      <alignment vertical="center" wrapText="1"/>
      <protection locked="0"/>
    </xf>
    <xf numFmtId="0" fontId="47" fillId="7" borderId="16" xfId="12" quotePrefix="1" applyFont="1" applyFill="1" applyBorder="1" applyAlignment="1">
      <alignment horizontal="left" vertical="center"/>
    </xf>
    <xf numFmtId="0" fontId="47" fillId="7" borderId="178" xfId="12" quotePrefix="1" applyFont="1" applyFill="1" applyBorder="1" applyAlignment="1">
      <alignment horizontal="left" vertical="center"/>
    </xf>
    <xf numFmtId="0" fontId="36" fillId="0" borderId="2" xfId="5" applyFont="1" applyBorder="1" applyAlignment="1">
      <alignment horizontal="center" vertical="center" wrapText="1"/>
    </xf>
    <xf numFmtId="0" fontId="183" fillId="11" borderId="50" xfId="4" applyFont="1" applyFill="1" applyBorder="1" applyAlignment="1" applyProtection="1">
      <alignment wrapText="1"/>
    </xf>
    <xf numFmtId="0" fontId="263" fillId="11" borderId="50" xfId="4" applyFont="1" applyFill="1" applyBorder="1" applyAlignment="1" applyProtection="1">
      <alignment wrapText="1"/>
    </xf>
    <xf numFmtId="0" fontId="7" fillId="11" borderId="25" xfId="4" applyFont="1" applyFill="1" applyBorder="1" applyAlignment="1" applyProtection="1">
      <alignment horizontal="left" vertical="center"/>
    </xf>
    <xf numFmtId="0" fontId="7" fillId="11" borderId="50" xfId="4" applyFont="1" applyFill="1" applyBorder="1" applyAlignment="1" applyProtection="1">
      <alignment horizontal="left" vertical="center"/>
    </xf>
    <xf numFmtId="0" fontId="4" fillId="0" borderId="0" xfId="4" applyFont="1" applyFill="1" applyAlignment="1" applyProtection="1">
      <alignment horizontal="left" vertical="center" wrapText="1"/>
    </xf>
    <xf numFmtId="0" fontId="6" fillId="0" borderId="0" xfId="4" applyFont="1" applyFill="1" applyAlignment="1" applyProtection="1">
      <alignment vertical="center" wrapText="1"/>
    </xf>
    <xf numFmtId="0" fontId="181" fillId="11" borderId="25" xfId="4" applyFont="1" applyFill="1" applyBorder="1" applyAlignment="1" applyProtection="1">
      <alignment horizontal="center" vertical="center" wrapText="1"/>
    </xf>
    <xf numFmtId="0" fontId="181" fillId="11" borderId="50" xfId="4" applyFont="1" applyFill="1" applyBorder="1" applyAlignment="1" applyProtection="1">
      <alignment horizontal="center" vertical="center" wrapText="1"/>
    </xf>
    <xf numFmtId="0" fontId="181" fillId="11" borderId="51" xfId="4" applyFont="1" applyFill="1" applyBorder="1" applyAlignment="1" applyProtection="1">
      <alignment horizontal="center" vertical="center" wrapText="1"/>
    </xf>
    <xf numFmtId="0" fontId="250" fillId="11" borderId="25" xfId="4" applyFont="1" applyFill="1" applyBorder="1" applyAlignment="1" applyProtection="1">
      <alignment horizontal="center" vertical="center" wrapText="1"/>
    </xf>
    <xf numFmtId="0" fontId="250" fillId="11" borderId="50" xfId="4" applyFont="1" applyFill="1" applyBorder="1" applyAlignment="1" applyProtection="1">
      <alignment horizontal="center" vertical="center" wrapText="1"/>
    </xf>
    <xf numFmtId="0" fontId="250" fillId="11" borderId="51" xfId="4" applyFont="1" applyFill="1" applyBorder="1" applyAlignment="1" applyProtection="1">
      <alignment horizontal="center" vertical="center" wrapText="1"/>
    </xf>
    <xf numFmtId="0" fontId="183" fillId="11" borderId="50" xfId="4" applyFont="1" applyFill="1" applyBorder="1" applyAlignment="1" applyProtection="1">
      <alignment horizontal="left" vertical="center"/>
    </xf>
    <xf numFmtId="0" fontId="183" fillId="11" borderId="50" xfId="4" applyFont="1" applyFill="1" applyBorder="1" applyAlignment="1" applyProtection="1">
      <alignment horizontal="left"/>
    </xf>
    <xf numFmtId="0" fontId="183" fillId="11" borderId="72" xfId="4" applyFont="1" applyFill="1" applyBorder="1" applyAlignment="1" applyProtection="1">
      <alignment horizontal="left" vertical="center"/>
    </xf>
    <xf numFmtId="0" fontId="183" fillId="11" borderId="50" xfId="4" applyFont="1" applyFill="1" applyBorder="1" applyAlignment="1" applyProtection="1">
      <alignment vertical="center" wrapText="1"/>
    </xf>
    <xf numFmtId="0" fontId="263" fillId="11" borderId="50" xfId="4" applyFont="1" applyFill="1" applyBorder="1" applyAlignment="1" applyProtection="1">
      <alignment vertical="center" wrapText="1"/>
    </xf>
    <xf numFmtId="0" fontId="183" fillId="11" borderId="50" xfId="12" applyFont="1" applyFill="1" applyBorder="1" applyAlignment="1" applyProtection="1">
      <alignment vertical="center" wrapText="1"/>
    </xf>
    <xf numFmtId="0" fontId="183" fillId="11" borderId="50" xfId="12" applyFont="1" applyFill="1" applyBorder="1" applyAlignment="1" applyProtection="1">
      <alignment horizontal="left" vertical="center"/>
    </xf>
    <xf numFmtId="0" fontId="183" fillId="11" borderId="50" xfId="12" quotePrefix="1" applyFont="1" applyFill="1" applyBorder="1" applyAlignment="1" applyProtection="1">
      <alignment horizontal="left" vertical="center"/>
    </xf>
    <xf numFmtId="0" fontId="183" fillId="11" borderId="50" xfId="12" quotePrefix="1" applyFont="1" applyFill="1" applyBorder="1" applyAlignment="1" applyProtection="1">
      <alignment horizontal="left" vertical="center" wrapText="1"/>
    </xf>
    <xf numFmtId="0" fontId="263" fillId="11" borderId="50" xfId="4" applyFont="1" applyFill="1" applyBorder="1" applyAlignment="1" applyProtection="1">
      <alignment horizontal="left" vertical="center" wrapText="1"/>
    </xf>
    <xf numFmtId="0" fontId="15" fillId="4" borderId="60" xfId="4" applyFont="1" applyFill="1" applyBorder="1" applyAlignment="1" applyProtection="1">
      <alignment horizontal="center" vertical="center"/>
    </xf>
    <xf numFmtId="0" fontId="15" fillId="4" borderId="68" xfId="4" applyFont="1" applyFill="1" applyBorder="1" applyAlignment="1" applyProtection="1">
      <alignment horizontal="center"/>
    </xf>
    <xf numFmtId="1" fontId="182" fillId="11" borderId="25" xfId="4" applyNumberFormat="1" applyFont="1" applyFill="1" applyBorder="1" applyAlignment="1" applyProtection="1">
      <alignment horizontal="center" vertical="center"/>
      <protection locked="0"/>
    </xf>
    <xf numFmtId="1" fontId="182" fillId="11" borderId="51" xfId="4" applyNumberFormat="1" applyFont="1" applyFill="1" applyBorder="1" applyAlignment="1" applyProtection="1">
      <alignment horizontal="center" vertical="center"/>
      <protection locked="0"/>
    </xf>
    <xf numFmtId="0" fontId="4" fillId="4" borderId="60" xfId="4" applyFont="1" applyFill="1" applyBorder="1" applyAlignment="1">
      <alignment horizontal="right" vertical="top" wrapText="1"/>
    </xf>
    <xf numFmtId="0" fontId="4" fillId="4" borderId="0" xfId="4" applyFont="1" applyFill="1" applyAlignment="1">
      <alignment horizontal="right" vertical="top" wrapText="1"/>
    </xf>
    <xf numFmtId="0" fontId="188" fillId="11" borderId="50" xfId="12" applyFont="1" applyFill="1" applyBorder="1" applyAlignment="1">
      <alignment horizontal="left" vertical="center"/>
    </xf>
    <xf numFmtId="0" fontId="188" fillId="11" borderId="72" xfId="12" applyFont="1" applyFill="1" applyBorder="1" applyAlignment="1">
      <alignment horizontal="left" vertical="center"/>
    </xf>
    <xf numFmtId="0" fontId="188" fillId="11" borderId="50" xfId="12" applyFont="1" applyFill="1" applyBorder="1" applyAlignment="1">
      <alignment horizontal="left" vertical="center" wrapText="1"/>
    </xf>
    <xf numFmtId="0" fontId="265" fillId="11" borderId="50" xfId="4" applyFont="1" applyFill="1" applyBorder="1" applyAlignment="1">
      <alignment horizontal="left" vertical="center" wrapText="1"/>
    </xf>
    <xf numFmtId="3" fontId="267" fillId="11" borderId="25" xfId="4" applyNumberFormat="1" applyFont="1" applyFill="1" applyBorder="1" applyAlignment="1" applyProtection="1">
      <alignment horizontal="center" vertical="center"/>
      <protection locked="0"/>
    </xf>
    <xf numFmtId="3" fontId="267" fillId="11" borderId="50" xfId="4" applyNumberFormat="1" applyFont="1" applyFill="1" applyBorder="1" applyAlignment="1" applyProtection="1">
      <alignment horizontal="center" vertical="center"/>
      <protection locked="0"/>
    </xf>
    <xf numFmtId="3" fontId="267" fillId="11" borderId="51" xfId="4" applyNumberFormat="1" applyFont="1" applyFill="1" applyBorder="1" applyAlignment="1" applyProtection="1">
      <alignment horizontal="center" vertical="center"/>
      <protection locked="0"/>
    </xf>
    <xf numFmtId="0" fontId="250" fillId="11" borderId="25" xfId="4" applyFont="1" applyFill="1" applyBorder="1" applyAlignment="1" applyProtection="1">
      <alignment vertical="center" wrapText="1"/>
    </xf>
    <xf numFmtId="0" fontId="250" fillId="11" borderId="50" xfId="4" applyFont="1" applyFill="1" applyBorder="1" applyAlignment="1" applyProtection="1">
      <alignment vertical="center" wrapText="1"/>
    </xf>
    <xf numFmtId="0" fontId="250" fillId="11" borderId="51" xfId="4" applyFont="1" applyFill="1" applyBorder="1" applyAlignment="1" applyProtection="1">
      <alignment vertical="center" wrapText="1"/>
    </xf>
    <xf numFmtId="0" fontId="188" fillId="11" borderId="50" xfId="12" quotePrefix="1" applyFont="1" applyFill="1" applyBorder="1" applyAlignment="1">
      <alignment horizontal="left" vertical="center"/>
    </xf>
    <xf numFmtId="0" fontId="188" fillId="11" borderId="50" xfId="12" quotePrefix="1" applyFont="1" applyFill="1" applyBorder="1" applyAlignment="1">
      <alignment horizontal="left" vertical="center" wrapText="1"/>
    </xf>
    <xf numFmtId="0" fontId="188" fillId="11" borderId="68" xfId="12" applyFont="1" applyFill="1" applyBorder="1" applyAlignment="1">
      <alignment vertical="center" wrapText="1"/>
    </xf>
    <xf numFmtId="3" fontId="161" fillId="11" borderId="25" xfId="4" applyNumberFormat="1" applyFont="1" applyFill="1" applyBorder="1" applyAlignment="1" applyProtection="1">
      <alignment horizontal="center" vertical="center"/>
      <protection locked="0"/>
    </xf>
    <xf numFmtId="3" fontId="206" fillId="11" borderId="50" xfId="4" applyNumberFormat="1" applyFont="1" applyFill="1" applyBorder="1" applyAlignment="1" applyProtection="1">
      <alignment horizontal="center" vertical="center"/>
      <protection locked="0"/>
    </xf>
    <xf numFmtId="3" fontId="206" fillId="11" borderId="51" xfId="4" applyNumberFormat="1" applyFont="1" applyFill="1" applyBorder="1" applyAlignment="1" applyProtection="1">
      <alignment horizontal="center" vertical="center"/>
      <protection locked="0"/>
    </xf>
    <xf numFmtId="0" fontId="188" fillId="11" borderId="50" xfId="4" applyFont="1" applyFill="1" applyBorder="1" applyAlignment="1">
      <alignment horizontal="left" vertical="center"/>
    </xf>
    <xf numFmtId="0" fontId="188" fillId="11" borderId="50" xfId="4" applyFont="1" applyFill="1" applyBorder="1" applyAlignment="1">
      <alignment vertical="center" wrapText="1"/>
    </xf>
    <xf numFmtId="0" fontId="266" fillId="11" borderId="50" xfId="4" applyFont="1" applyFill="1" applyBorder="1" applyAlignment="1">
      <alignment vertical="center" wrapText="1"/>
    </xf>
    <xf numFmtId="165" fontId="4" fillId="4" borderId="0" xfId="4" applyNumberFormat="1" applyFont="1" applyFill="1" applyBorder="1" applyAlignment="1" applyProtection="1">
      <alignment horizontal="left" wrapText="1"/>
    </xf>
    <xf numFmtId="0" fontId="185" fillId="13" borderId="50" xfId="12" quotePrefix="1" applyFont="1" applyFill="1" applyBorder="1" applyAlignment="1" applyProtection="1">
      <alignment horizontal="left" vertical="center" wrapText="1"/>
    </xf>
    <xf numFmtId="0" fontId="264" fillId="13" borderId="50" xfId="4" applyFont="1" applyFill="1" applyBorder="1" applyAlignment="1" applyProtection="1">
      <alignment horizontal="left" vertical="center" wrapText="1"/>
    </xf>
    <xf numFmtId="0" fontId="185" fillId="13" borderId="50" xfId="12" quotePrefix="1" applyFont="1" applyFill="1" applyBorder="1" applyAlignment="1">
      <alignment horizontal="left" vertical="center" wrapText="1"/>
    </xf>
    <xf numFmtId="0" fontId="264" fillId="13" borderId="50" xfId="4" applyFont="1" applyFill="1" applyBorder="1" applyAlignment="1">
      <alignment horizontal="left" vertical="center" wrapText="1"/>
    </xf>
    <xf numFmtId="0" fontId="4" fillId="0" borderId="0" xfId="4" applyFont="1" applyFill="1" applyBorder="1" applyAlignment="1" applyProtection="1">
      <alignment horizontal="left" vertical="center" wrapText="1"/>
    </xf>
    <xf numFmtId="0" fontId="6" fillId="0" borderId="0" xfId="4" applyFont="1" applyFill="1" applyBorder="1" applyAlignment="1" applyProtection="1">
      <alignment vertical="center" wrapText="1"/>
    </xf>
    <xf numFmtId="0" fontId="269" fillId="11" borderId="25" xfId="2" applyFill="1" applyBorder="1" applyAlignment="1" applyProtection="1">
      <alignment horizontal="center" vertical="center"/>
      <protection locked="0"/>
    </xf>
    <xf numFmtId="0" fontId="44" fillId="11" borderId="50" xfId="4" applyFont="1" applyFill="1" applyBorder="1" applyAlignment="1" applyProtection="1">
      <alignment horizontal="center" vertical="center"/>
      <protection locked="0"/>
    </xf>
    <xf numFmtId="0" fontId="44" fillId="11" borderId="51" xfId="4" applyFont="1" applyFill="1" applyBorder="1" applyAlignment="1" applyProtection="1">
      <alignment horizontal="center" vertical="center"/>
      <protection locked="0"/>
    </xf>
    <xf numFmtId="14" fontId="73" fillId="11" borderId="25" xfId="9" applyNumberFormat="1" applyFont="1" applyFill="1" applyBorder="1" applyAlignment="1" applyProtection="1">
      <alignment horizontal="center" vertical="center"/>
      <protection locked="0"/>
    </xf>
    <xf numFmtId="14" fontId="73" fillId="11" borderId="51" xfId="9" applyNumberFormat="1" applyFont="1" applyFill="1" applyBorder="1" applyAlignment="1" applyProtection="1">
      <alignment horizontal="center" vertical="center"/>
      <protection locked="0"/>
    </xf>
    <xf numFmtId="0" fontId="266" fillId="11" borderId="50" xfId="4" applyFont="1" applyFill="1" applyBorder="1" applyAlignment="1">
      <alignment horizontal="left" vertical="center" wrapText="1"/>
    </xf>
    <xf numFmtId="0" fontId="188" fillId="11" borderId="50" xfId="12" applyFont="1" applyFill="1" applyBorder="1" applyAlignment="1">
      <alignment vertical="center" wrapText="1"/>
    </xf>
    <xf numFmtId="0" fontId="265" fillId="11" borderId="50" xfId="4" applyFont="1" applyFill="1" applyBorder="1" applyAlignment="1">
      <alignment vertical="center" wrapText="1"/>
    </xf>
    <xf numFmtId="0" fontId="188" fillId="11" borderId="50" xfId="4" applyFont="1" applyFill="1" applyBorder="1" applyAlignment="1">
      <alignment horizontal="left" vertical="center" wrapText="1"/>
    </xf>
    <xf numFmtId="0" fontId="188" fillId="11" borderId="72" xfId="4" applyFont="1" applyFill="1" applyBorder="1" applyAlignment="1">
      <alignment horizontal="left" vertical="center" wrapText="1"/>
    </xf>
    <xf numFmtId="0" fontId="104" fillId="11" borderId="50" xfId="12" quotePrefix="1" applyFont="1" applyFill="1" applyBorder="1" applyAlignment="1" applyProtection="1">
      <alignment horizontal="left" vertical="center"/>
    </xf>
    <xf numFmtId="0" fontId="104" fillId="11" borderId="51" xfId="12" quotePrefix="1" applyFont="1" applyFill="1" applyBorder="1" applyAlignment="1" applyProtection="1">
      <alignment horizontal="left" vertical="center"/>
    </xf>
    <xf numFmtId="0" fontId="4" fillId="0" borderId="0" xfId="0" applyFont="1" applyFill="1" applyAlignment="1">
      <alignment horizontal="left" vertical="top" wrapText="1"/>
    </xf>
    <xf numFmtId="0" fontId="6" fillId="0" borderId="0" xfId="0" applyFont="1" applyFill="1" applyAlignment="1">
      <alignment vertical="top" wrapText="1"/>
    </xf>
    <xf numFmtId="0" fontId="181" fillId="11" borderId="25" xfId="4" applyFont="1" applyFill="1" applyBorder="1" applyAlignment="1" applyProtection="1">
      <alignment horizontal="center" vertical="center" wrapText="1"/>
      <protection locked="0"/>
    </xf>
    <xf numFmtId="0" fontId="181" fillId="11" borderId="50" xfId="4" applyFont="1" applyFill="1" applyBorder="1" applyAlignment="1" applyProtection="1">
      <alignment horizontal="center" vertical="center" wrapText="1"/>
      <protection locked="0"/>
    </xf>
    <xf numFmtId="0" fontId="181" fillId="11" borderId="51" xfId="4" applyFont="1" applyFill="1" applyBorder="1" applyAlignment="1" applyProtection="1">
      <alignment horizontal="center" vertical="center" wrapText="1"/>
      <protection locked="0"/>
    </xf>
    <xf numFmtId="0" fontId="104" fillId="11" borderId="68" xfId="12" quotePrefix="1" applyFont="1" applyFill="1" applyBorder="1" applyAlignment="1" applyProtection="1">
      <alignment horizontal="left" vertical="center"/>
    </xf>
    <xf numFmtId="0" fontId="104" fillId="11" borderId="185" xfId="12" quotePrefix="1" applyFont="1" applyFill="1" applyBorder="1" applyAlignment="1" applyProtection="1">
      <alignment horizontal="left" vertical="center"/>
    </xf>
    <xf numFmtId="0" fontId="183" fillId="11" borderId="25" xfId="4" applyFont="1" applyFill="1" applyBorder="1" applyAlignment="1" applyProtection="1">
      <alignment horizontal="left" vertical="center"/>
    </xf>
  </cellXfs>
  <cellStyles count="18">
    <cellStyle name="Comma" xfId="1" builtinId="3"/>
    <cellStyle name="Hyperlink" xfId="2" builtinId="8"/>
    <cellStyle name="Hyperlink 2" xfId="3"/>
    <cellStyle name="Normal" xfId="0" builtinId="0"/>
    <cellStyle name="Normal 2" xfId="4"/>
    <cellStyle name="Normal 3" xfId="5"/>
    <cellStyle name="Normal 3 2" xfId="6"/>
    <cellStyle name="Normal 4" xfId="7"/>
    <cellStyle name="Normal_B3_2013" xfId="8"/>
    <cellStyle name="Normal_BIN 7301,7311 and 6301" xfId="9"/>
    <cellStyle name="Normal_COA-2001-ZAPOVED-No-81-29012002-ANNEX" xfId="10"/>
    <cellStyle name="Normal_DOMV" xfId="11"/>
    <cellStyle name="Normal_EBK_PROJECT_2001-last" xfId="12"/>
    <cellStyle name="Normal_EBK-2002-draft" xfId="13"/>
    <cellStyle name="Normal_MAKET" xfId="14"/>
    <cellStyle name="Normal_Sheet2" xfId="15"/>
    <cellStyle name="Normal_TRIAL-BALANCE-2001-MAKET" xfId="16"/>
    <cellStyle name="Normal_ZADACHA" xfId="17"/>
  </cellStyles>
  <dxfs count="18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numFmt numFmtId="169" formatCode="0000"/>
    </dxf>
    <dxf>
      <numFmt numFmtId="184" formatCode="0000&quot; &quot;0000"/>
    </dxf>
    <dxf>
      <numFmt numFmtId="185" formatCode="0000&quot; &quot;0000&quot; &quot;0000"/>
    </dxf>
    <dxf>
      <numFmt numFmtId="186" formatCode="0000&quot; &quot;0000&quot; &quot;0000&quot; &quot;0000"/>
    </dxf>
    <dxf>
      <fill>
        <patternFill>
          <bgColor indexed="13"/>
        </patternFill>
      </fill>
    </dxf>
    <dxf>
      <fill>
        <patternFill>
          <bgColor indexed="13"/>
        </patternFill>
      </fill>
    </dxf>
    <dxf>
      <font>
        <color indexed="13"/>
        <name val="Cambria"/>
        <scheme val="none"/>
      </font>
    </dxf>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theme="0"/>
      </font>
    </dxf>
    <dxf>
      <font>
        <color theme="0"/>
      </font>
      <fill>
        <patternFill>
          <bgColor theme="0"/>
        </patternFill>
      </fill>
    </dxf>
    <dxf>
      <font>
        <color auto="1"/>
      </font>
    </dxf>
    <dxf>
      <font>
        <color rgb="FFFFFFCC"/>
      </font>
      <numFmt numFmtId="1" formatCode="0"/>
      <fill>
        <patternFill>
          <bgColor rgb="FFFFFFCC"/>
        </patternFill>
      </fill>
    </dxf>
    <dxf>
      <font>
        <color rgb="FFFFFF00"/>
      </font>
      <fill>
        <patternFill>
          <bgColor rgb="FF0000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0</xdr:rowOff>
        </xdr:from>
        <xdr:to>
          <xdr:col>0</xdr:col>
          <xdr:colOff>0</xdr:colOff>
          <xdr:row>1</xdr:row>
          <xdr:rowOff>0</xdr:rowOff>
        </xdr:to>
        <xdr:sp macro="" textlink="">
          <xdr:nvSpPr>
            <xdr:cNvPr id="5123" name="Button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bg-BG" sz="1000" b="0" i="0" u="none" strike="noStrike" baseline="0">
                  <a:solidFill>
                    <a:srgbClr val="000000"/>
                  </a:solidFill>
                  <a:latin typeface="Hebar"/>
                </a:rPr>
                <a:t>Подготовка за ПЕЧАТ (само ненулеви редове)</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781050</xdr:colOff>
          <xdr:row>1</xdr:row>
          <xdr:rowOff>114300</xdr:rowOff>
        </xdr:from>
        <xdr:to>
          <xdr:col>6</xdr:col>
          <xdr:colOff>628650</xdr:colOff>
          <xdr:row>5</xdr:row>
          <xdr:rowOff>47625</xdr:rowOff>
        </xdr:to>
        <xdr:sp macro="" textlink="">
          <xdr:nvSpPr>
            <xdr:cNvPr id="3075" name="Button 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bg-BG" sz="1600" b="0" i="0" u="none" strike="noStrike" baseline="0">
                  <a:solidFill>
                    <a:srgbClr val="000000"/>
                  </a:solidFill>
                  <a:latin typeface="Times New Roman CYR"/>
                  <a:cs typeface="Times New Roman CYR"/>
                </a:rPr>
                <a:t>КРАЙ на ПЕЧАТА (всички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4105275</xdr:colOff>
          <xdr:row>2</xdr:row>
          <xdr:rowOff>38100</xdr:rowOff>
        </xdr:from>
        <xdr:to>
          <xdr:col>4</xdr:col>
          <xdr:colOff>190500</xdr:colOff>
          <xdr:row>5</xdr:row>
          <xdr:rowOff>47625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bg-BG" sz="1800" b="0" i="0" u="none" strike="noStrike" baseline="0">
                  <a:solidFill>
                    <a:srgbClr val="000000"/>
                  </a:solidFill>
                  <a:latin typeface="Times New Roman CYR"/>
                  <a:cs typeface="Times New Roman CYR"/>
                </a:rPr>
                <a:t>Добавяне</a:t>
              </a:r>
            </a:p>
            <a:p>
              <a:pPr algn="ctr" rtl="0">
                <a:defRPr sz="1000"/>
              </a:pPr>
              <a:r>
                <a:rPr lang="bg-BG" sz="1800" b="0" i="0" u="none" strike="noStrike" baseline="0">
                  <a:solidFill>
                    <a:srgbClr val="000000"/>
                  </a:solidFill>
                  <a:latin typeface="Times New Roman CYR"/>
                  <a:cs typeface="Times New Roman CYR"/>
                </a:rPr>
                <a:t> на ДЕЙНОСТ</a:t>
              </a:r>
              <a:endParaRPr lang="bg-BG" sz="1400" b="0" i="0" u="none" strike="noStrike" baseline="0">
                <a:solidFill>
                  <a:srgbClr val="000000"/>
                </a:solidFill>
                <a:latin typeface="Times New Roman CYR"/>
                <a:cs typeface="Times New Roman CYR"/>
              </a:endParaRPr>
            </a:p>
            <a:p>
              <a:pPr algn="ctr" rtl="0">
                <a:defRPr sz="1000"/>
              </a:pPr>
              <a:endParaRPr lang="bg-BG" sz="1400" b="0" i="0" u="none" strike="noStrike" baseline="0">
                <a:solidFill>
                  <a:srgbClr val="000000"/>
                </a:solidFill>
                <a:latin typeface="Times New Roman CYR"/>
                <a:cs typeface="Times New Roman CYR"/>
              </a:endParaRP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DBoyadzhieva\Desktop\&#1052;&#1072;&#1082;&#1077;&#1090;&#1080;%202013\&#1058;&#1088;&#1080;&#1084;&#1077;&#1089;&#1077;&#1095;&#1077;&#1085;%20&#1086;&#1090;&#1095;&#1077;&#1090;\B3_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T"/>
      <sheetName val="Otchet"/>
      <sheetName val="Задължения и ангажименти"/>
      <sheetName val="INF"/>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externalLinkPath" Target="file:///\\Minfin-pdc\GUB\TEMP\MK-0199.xls" TargetMode="External"/><Relationship Id="rId18" Type="http://schemas.openxmlformats.org/officeDocument/2006/relationships/externalLinkPath" Target="file:///\\Minfin-pdc\GUB\TEMP\MPPE-0199.xls" TargetMode="External"/><Relationship Id="rId26" Type="http://schemas.openxmlformats.org/officeDocument/2006/relationships/externalLinkPath" Target="file:///\\Minfin-pdc\GUB\TEMP\MVR-0199.xls" TargetMode="External"/><Relationship Id="rId39" Type="http://schemas.openxmlformats.org/officeDocument/2006/relationships/externalLinkPath" Target="file:///\\Minfin-pdc\GUB\TEMP\OBA-0199.xls" TargetMode="External"/><Relationship Id="rId21" Type="http://schemas.openxmlformats.org/officeDocument/2006/relationships/externalLinkPath" Target="file:///\\Minfin-pdc\GUB\TEMP\MT-0199.xls" TargetMode="External"/><Relationship Id="rId34" Type="http://schemas.openxmlformats.org/officeDocument/2006/relationships/externalLinkPath" Target="file:///\\Minfin-pdc\GUB\TEMP\NS-0198.xls" TargetMode="External"/><Relationship Id="rId42" Type="http://schemas.openxmlformats.org/officeDocument/2006/relationships/externalLinkPath" Target="file:///\\Minfin-pdc\GUB\TEMP\SVOCH-0199.xls" TargetMode="External"/><Relationship Id="rId47" Type="http://schemas.openxmlformats.org/officeDocument/2006/relationships/comments" Target="../comments2.xml"/><Relationship Id="rId7" Type="http://schemas.openxmlformats.org/officeDocument/2006/relationships/externalLinkPath" Target="file:///\\Minfin-pdc\GUB\TEMP\DFRR-0199.xls" TargetMode="External"/><Relationship Id="rId2" Type="http://schemas.openxmlformats.org/officeDocument/2006/relationships/externalLinkPath" Target="file:///\\Minfin-pdc\GUB\TEMP\BAN-0199.xls" TargetMode="External"/><Relationship Id="rId16" Type="http://schemas.openxmlformats.org/officeDocument/2006/relationships/externalLinkPath" Target="file:///\\Minfin-pdc\GUB\TEMP\MOSV-0199.xls" TargetMode="External"/><Relationship Id="rId29" Type="http://schemas.openxmlformats.org/officeDocument/2006/relationships/externalLinkPath" Target="file:///\\Minfin-pdc\GUB\TEMP\NDK-0199.xls" TargetMode="External"/><Relationship Id="rId1" Type="http://schemas.openxmlformats.org/officeDocument/2006/relationships/externalLinkPath" Target="file:///\\Minfin-pdc\GUB\TEMP\AP-0199.xls" TargetMode="External"/><Relationship Id="rId6" Type="http://schemas.openxmlformats.org/officeDocument/2006/relationships/externalLinkPath" Target="file:///\\Minfin-pdc\GUB\TEMP\CRB-0199.xls" TargetMode="External"/><Relationship Id="rId11" Type="http://schemas.openxmlformats.org/officeDocument/2006/relationships/externalLinkPath" Target="file:///\\Minfin-pdc\GUB\TEMP\KZK-0199.xls" TargetMode="External"/><Relationship Id="rId24" Type="http://schemas.openxmlformats.org/officeDocument/2006/relationships/externalLinkPath" Target="file:///\\Minfin-pdc\GUB\TEMP\MTT-0199.xls" TargetMode="External"/><Relationship Id="rId32" Type="http://schemas.openxmlformats.org/officeDocument/2006/relationships/externalLinkPath" Target="file:///\\Minfin-pdc\GUB\TEMP\NOI-0199.xls" TargetMode="External"/><Relationship Id="rId37" Type="http://schemas.openxmlformats.org/officeDocument/2006/relationships/externalLinkPath" Target="file:///\\Minfin-pdc\GUB\TEMP\NSRT-0199.xls" TargetMode="External"/><Relationship Id="rId40" Type="http://schemas.openxmlformats.org/officeDocument/2006/relationships/externalLinkPath" Target="file:///\\Minfin-pdc\GUB\TEMP\OBSH-0199.xls" TargetMode="External"/><Relationship Id="rId45" Type="http://schemas.openxmlformats.org/officeDocument/2006/relationships/printerSettings" Target="../printerSettings/printerSettings3.bin"/><Relationship Id="rId5" Type="http://schemas.openxmlformats.org/officeDocument/2006/relationships/externalLinkPath" Target="file:///\\Minfin-pdc\GUB\TEMP\BTA-0199.xls" TargetMode="External"/><Relationship Id="rId15" Type="http://schemas.openxmlformats.org/officeDocument/2006/relationships/externalLinkPath" Target="file:///\\Minfin-pdc\GUB\TEMP\MON-0199.xls" TargetMode="External"/><Relationship Id="rId23" Type="http://schemas.openxmlformats.org/officeDocument/2006/relationships/externalLinkPath" Target="file:///\\Minfin-pdc\GUB\TEMP\MTSP-nsz-0199.xls" TargetMode="External"/><Relationship Id="rId28" Type="http://schemas.openxmlformats.org/officeDocument/2006/relationships/externalLinkPath" Target="file:///\\Minfin-pdc\GUB\TEMP\MZGAR-0199.xls" TargetMode="External"/><Relationship Id="rId36" Type="http://schemas.openxmlformats.org/officeDocument/2006/relationships/externalLinkPath" Target="file:///\\Minfin-pdc\GUB\TEMP\NSO-0199.xls" TargetMode="External"/><Relationship Id="rId10" Type="http://schemas.openxmlformats.org/officeDocument/2006/relationships/externalLinkPath" Target="file:///\\Minfin-pdc\GUB\TEMP\KS-0199.xls" TargetMode="External"/><Relationship Id="rId19" Type="http://schemas.openxmlformats.org/officeDocument/2006/relationships/externalLinkPath" Target="file:///\\Minfin-pdc\GUB\TEMP\MRRB-0199.xls" TargetMode="External"/><Relationship Id="rId31" Type="http://schemas.openxmlformats.org/officeDocument/2006/relationships/externalLinkPath" Target="file:///\\Minfin-pdc\GUB\TEMP\NFB-0199.xls" TargetMode="External"/><Relationship Id="rId44" Type="http://schemas.openxmlformats.org/officeDocument/2006/relationships/printerSettings" Target="../printerSettings/printerSettings2.bin"/><Relationship Id="rId4" Type="http://schemas.openxmlformats.org/officeDocument/2006/relationships/externalLinkPath" Target="file:///\\Minfin-pdc\GUB\TEMP\BNT-0199.xls" TargetMode="External"/><Relationship Id="rId9" Type="http://schemas.openxmlformats.org/officeDocument/2006/relationships/externalLinkPath" Target="file:///\\Minfin-pdc\GUB\TEMP\DVU-0199.xls" TargetMode="External"/><Relationship Id="rId14" Type="http://schemas.openxmlformats.org/officeDocument/2006/relationships/externalLinkPath" Target="file:///\\Minfin-pdc\GUB\TEMP\MO-0199.xls" TargetMode="External"/><Relationship Id="rId22" Type="http://schemas.openxmlformats.org/officeDocument/2006/relationships/externalLinkPath" Target="file:///\\Minfin-pdc\GUB\TEMP\MTSP-0199.xls" TargetMode="External"/><Relationship Id="rId27" Type="http://schemas.openxmlformats.org/officeDocument/2006/relationships/externalLinkPath" Target="file:///\\Minfin-pdc\GUB\TEMP\MZ-0199.xls" TargetMode="External"/><Relationship Id="rId30" Type="http://schemas.openxmlformats.org/officeDocument/2006/relationships/externalLinkPath" Target="file:///\\Minfin-pdc\GUB\TEMP\NF-0199.xls" TargetMode="External"/><Relationship Id="rId35" Type="http://schemas.openxmlformats.org/officeDocument/2006/relationships/externalLinkPath" Target="file:///\\Minfin-pdc\GUB\TEMP\NSI-0199.xls" TargetMode="External"/><Relationship Id="rId43" Type="http://schemas.openxmlformats.org/officeDocument/2006/relationships/externalLinkPath" Target="file:///\\Minfin-pdc\GUB\TEMP\VSS-0199.xls" TargetMode="External"/><Relationship Id="rId8" Type="http://schemas.openxmlformats.org/officeDocument/2006/relationships/externalLinkPath" Target="file:///\\Minfin-pdc\GUB\TEMP\DKD-0199.xls" TargetMode="External"/><Relationship Id="rId3" Type="http://schemas.openxmlformats.org/officeDocument/2006/relationships/externalLinkPath" Target="file:///\\Minfin-pdc\GUB\TEMP\BNR-0199.xls" TargetMode="External"/><Relationship Id="rId12" Type="http://schemas.openxmlformats.org/officeDocument/2006/relationships/externalLinkPath" Target="file:///\\Minfin-pdc\GUB\TEMP\MF-0199.xls" TargetMode="External"/><Relationship Id="rId17" Type="http://schemas.openxmlformats.org/officeDocument/2006/relationships/externalLinkPath" Target="file:///\\Minfin-pdc\GUB\TEMP\MP-0199.xls" TargetMode="External"/><Relationship Id="rId25" Type="http://schemas.openxmlformats.org/officeDocument/2006/relationships/externalLinkPath" Target="file:///\\Minfin-pdc\GUB\TEMP\MVnR-0199.xls" TargetMode="External"/><Relationship Id="rId33" Type="http://schemas.openxmlformats.org/officeDocument/2006/relationships/externalLinkPath" Target="file:///\\Minfin-pdc\GUB\TEMP\NRS-0199.xls" TargetMode="External"/><Relationship Id="rId38" Type="http://schemas.openxmlformats.org/officeDocument/2006/relationships/externalLinkPath" Target="file:///\\Minfin-pdc\GUB\TEMP\NZOK-0199.xls" TargetMode="External"/><Relationship Id="rId46" Type="http://schemas.openxmlformats.org/officeDocument/2006/relationships/vmlDrawing" Target="../drawings/vmlDrawing2.vml"/><Relationship Id="rId20" Type="http://schemas.openxmlformats.org/officeDocument/2006/relationships/externalLinkPath" Target="file:///\\Minfin-pdc\GUB\TEMP\MS-0199.xls" TargetMode="External"/><Relationship Id="rId41" Type="http://schemas.openxmlformats.org/officeDocument/2006/relationships/externalLinkPath" Target="file:///\\Minfin-pdc\GUB\TEMP\SP-0199.xls"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A207"/>
  <sheetViews>
    <sheetView showZeros="0" zoomScale="95" zoomScaleNormal="95" workbookViewId="0">
      <pane xSplit="5" ySplit="10" topLeftCell="F11" activePane="bottomRight" state="frozen"/>
      <selection pane="topRight" activeCell="D1" sqref="D1"/>
      <selection pane="bottomLeft" activeCell="A11" sqref="A11"/>
      <selection pane="bottomRight" activeCell="F11" sqref="F11"/>
    </sheetView>
  </sheetViews>
  <sheetFormatPr defaultRowHeight="15"/>
  <cols>
    <col min="1" max="1" width="3.7109375" style="1685" customWidth="1"/>
    <col min="2" max="2" width="20.140625" style="1685" customWidth="1"/>
    <col min="3" max="3" width="22.42578125" style="1685" customWidth="1"/>
    <col min="4" max="4" width="34.5703125" style="1685" customWidth="1"/>
    <col min="5" max="5" width="0.7109375" style="1685" customWidth="1"/>
    <col min="6" max="7" width="17.140625" style="1685" customWidth="1"/>
    <col min="8" max="8" width="0.7109375" style="1685" customWidth="1"/>
    <col min="9" max="9" width="16.7109375" style="1685" customWidth="1"/>
    <col min="10" max="10" width="17.140625" style="1685" customWidth="1"/>
    <col min="11" max="11" width="0.7109375" style="1685" customWidth="1"/>
    <col min="12" max="12" width="17.140625" style="1685" customWidth="1"/>
    <col min="13" max="13" width="0.7109375" style="1685" customWidth="1"/>
    <col min="14" max="14" width="17.140625" style="1685" customWidth="1"/>
    <col min="15" max="15" width="3.5703125" style="1685" customWidth="1"/>
    <col min="16" max="17" width="20" style="1706" customWidth="1"/>
    <col min="18" max="18" width="1.140625" style="1706" customWidth="1"/>
    <col min="19" max="19" width="59.5703125" style="1685" customWidth="1"/>
    <col min="20" max="21" width="12.28515625" style="1685" customWidth="1"/>
    <col min="22" max="22" width="1.140625" style="1685" customWidth="1"/>
    <col min="23" max="24" width="12.28515625" style="1685" customWidth="1"/>
    <col min="25" max="26" width="9.140625" style="1685"/>
    <col min="27" max="27" width="10.42578125" style="1685" customWidth="1"/>
    <col min="28" max="16384" width="9.140625" style="1685"/>
  </cols>
  <sheetData>
    <row r="1" spans="1:27" s="1543" customFormat="1" ht="15.75" customHeight="1">
      <c r="A1" s="1535"/>
      <c r="B1" s="1536" t="s">
        <v>1398</v>
      </c>
      <c r="C1" s="1536"/>
      <c r="D1" s="1536"/>
      <c r="E1" s="1537"/>
      <c r="F1" s="1538" t="s">
        <v>1399</v>
      </c>
      <c r="G1" s="1539" t="s">
        <v>1400</v>
      </c>
      <c r="H1" s="1537"/>
      <c r="I1" s="1540" t="s">
        <v>1401</v>
      </c>
      <c r="J1" s="1540"/>
      <c r="K1" s="1537"/>
      <c r="L1" s="1541" t="s">
        <v>1402</v>
      </c>
      <c r="M1" s="1537"/>
      <c r="N1" s="1542"/>
      <c r="O1" s="1537"/>
      <c r="P1" s="1692" t="s">
        <v>92</v>
      </c>
      <c r="Q1" s="1693"/>
      <c r="R1" s="1739"/>
      <c r="S1" s="1535"/>
      <c r="T1" s="1535"/>
      <c r="U1" s="1535"/>
      <c r="V1" s="1535"/>
      <c r="W1" s="1553"/>
      <c r="X1" s="1553"/>
      <c r="Y1" s="1553"/>
      <c r="Z1" s="1553"/>
      <c r="AA1" s="1553"/>
    </row>
    <row r="2" spans="1:27" s="1548" customFormat="1" ht="20.25" customHeight="1">
      <c r="A2" s="1535"/>
      <c r="B2" s="1967" t="str">
        <f>+OTCHET!B9</f>
        <v>ОБЛАСТНА АДМИНИСТРАЦИЯ ПАЗАРДЖИК</v>
      </c>
      <c r="C2" s="1968"/>
      <c r="D2" s="1969"/>
      <c r="E2" s="1545"/>
      <c r="F2" s="1869">
        <f>+OTCHET!H9</f>
        <v>112121473</v>
      </c>
      <c r="G2" s="1910" t="str">
        <f>+OTCHET!F12</f>
        <v>0300</v>
      </c>
      <c r="H2" s="1546"/>
      <c r="I2" s="1970">
        <f>+OTCHET!H603</f>
        <v>0</v>
      </c>
      <c r="J2" s="1971"/>
      <c r="K2" s="1542"/>
      <c r="L2" s="1972" t="str">
        <f>+OTCHET!H601</f>
        <v>accountant@pz.government.bg</v>
      </c>
      <c r="M2" s="1973"/>
      <c r="N2" s="1974"/>
      <c r="O2" s="1547"/>
      <c r="P2" s="1691">
        <f>+OTCHET!E15</f>
        <v>0</v>
      </c>
      <c r="Q2" s="1695" t="str">
        <f>+OTCHET!F15</f>
        <v>БЮДЖЕТ</v>
      </c>
      <c r="R2" s="1697"/>
      <c r="S2" s="1535" t="s">
        <v>190</v>
      </c>
      <c r="T2" s="1975">
        <f>+OTCHET!I9</f>
        <v>30010130</v>
      </c>
      <c r="U2" s="1976"/>
      <c r="V2" s="1547"/>
      <c r="W2" s="1553"/>
      <c r="X2" s="1553"/>
      <c r="Y2" s="1553"/>
      <c r="Z2" s="1553"/>
      <c r="AA2" s="1553"/>
    </row>
    <row r="3" spans="1:27" s="1548" customFormat="1" ht="4.5" customHeight="1">
      <c r="A3" s="1535"/>
      <c r="B3" s="1549"/>
      <c r="C3" s="1549"/>
      <c r="D3" s="1549"/>
      <c r="E3" s="1545"/>
      <c r="F3" s="1550"/>
      <c r="G3" s="1547"/>
      <c r="H3" s="1546"/>
      <c r="I3" s="1547"/>
      <c r="J3" s="1547"/>
      <c r="K3" s="1546"/>
      <c r="L3" s="1542"/>
      <c r="M3" s="1537"/>
      <c r="N3" s="1542"/>
      <c r="O3" s="1547"/>
      <c r="P3" s="1696"/>
      <c r="Q3" s="1697"/>
      <c r="R3" s="1697"/>
      <c r="S3" s="1535"/>
      <c r="T3" s="1535"/>
      <c r="U3" s="1535"/>
      <c r="V3" s="1547"/>
      <c r="W3" s="1553"/>
      <c r="X3" s="1553"/>
      <c r="Y3" s="1553"/>
      <c r="Z3" s="1553"/>
      <c r="AA3" s="1553"/>
    </row>
    <row r="4" spans="1:27" s="1548" customFormat="1" ht="18.75" customHeight="1">
      <c r="A4" s="1535"/>
      <c r="B4" s="1740" t="s">
        <v>91</v>
      </c>
      <c r="C4" s="1740"/>
      <c r="D4" s="1740"/>
      <c r="E4" s="1741"/>
      <c r="F4" s="1740"/>
      <c r="G4" s="1742"/>
      <c r="H4" s="1742"/>
      <c r="I4" s="1742"/>
      <c r="J4" s="1742" t="s">
        <v>1403</v>
      </c>
      <c r="K4" s="1546"/>
      <c r="L4" s="1551">
        <f>+Q4</f>
        <v>2017</v>
      </c>
      <c r="M4" s="1552"/>
      <c r="N4" s="1552"/>
      <c r="O4" s="1547"/>
      <c r="P4" s="1743" t="s">
        <v>1403</v>
      </c>
      <c r="Q4" s="1551">
        <f>+OTCHET!C3</f>
        <v>2017</v>
      </c>
      <c r="R4" s="1697"/>
      <c r="S4" s="1977" t="s">
        <v>100</v>
      </c>
      <c r="T4" s="1977"/>
      <c r="U4" s="1977"/>
      <c r="V4" s="1535"/>
      <c r="W4" s="1553"/>
      <c r="X4" s="1553"/>
      <c r="Y4" s="1553"/>
      <c r="Z4" s="1553"/>
      <c r="AA4" s="1553"/>
    </row>
    <row r="5" spans="1:27" s="1548" customFormat="1" ht="2.25" customHeight="1">
      <c r="A5" s="1546"/>
      <c r="B5" s="1744"/>
      <c r="C5" s="1744"/>
      <c r="D5" s="1744"/>
      <c r="E5" s="1744"/>
      <c r="F5" s="1744"/>
      <c r="G5" s="1745"/>
      <c r="H5" s="1744"/>
      <c r="I5" s="1745"/>
      <c r="J5" s="1746"/>
      <c r="K5" s="1546"/>
      <c r="L5" s="1547"/>
      <c r="M5" s="1547"/>
      <c r="N5" s="1546"/>
      <c r="O5" s="1547"/>
      <c r="P5" s="1547"/>
      <c r="Q5" s="1698"/>
      <c r="R5" s="1697"/>
      <c r="S5" s="1535"/>
      <c r="T5" s="1535"/>
      <c r="U5" s="1535"/>
      <c r="V5" s="1535"/>
      <c r="W5" s="1553"/>
      <c r="X5" s="1553"/>
      <c r="Y5" s="1553"/>
      <c r="Z5" s="1553"/>
      <c r="AA5" s="1553"/>
    </row>
    <row r="6" spans="1:27" s="1543" customFormat="1" ht="17.25" customHeight="1">
      <c r="A6" s="1535"/>
      <c r="B6" s="1740" t="s">
        <v>90</v>
      </c>
      <c r="C6" s="1740"/>
      <c r="D6" s="1740"/>
      <c r="E6" s="1741"/>
      <c r="F6" s="1747"/>
      <c r="G6" s="1747"/>
      <c r="H6" s="1741"/>
      <c r="I6" s="1747"/>
      <c r="J6" s="1748"/>
      <c r="K6" s="1545"/>
      <c r="L6" s="1870">
        <f>OTCHET!F9</f>
        <v>43100</v>
      </c>
      <c r="M6" s="1545"/>
      <c r="N6" s="1735" t="s">
        <v>1404</v>
      </c>
      <c r="O6" s="1537"/>
      <c r="P6" s="1871">
        <f>OTCHET!F9</f>
        <v>43100</v>
      </c>
      <c r="Q6" s="1735" t="s">
        <v>1404</v>
      </c>
      <c r="R6" s="1734"/>
      <c r="S6" s="1960">
        <f>+Q4</f>
        <v>2017</v>
      </c>
      <c r="T6" s="1960"/>
      <c r="U6" s="1960"/>
      <c r="V6" s="1535"/>
      <c r="W6" s="1553"/>
      <c r="X6" s="1553"/>
      <c r="Y6" s="1553"/>
      <c r="Z6" s="1553"/>
      <c r="AA6" s="1553"/>
    </row>
    <row r="7" spans="1:27" s="1543" customFormat="1" ht="4.5" customHeight="1" thickBot="1">
      <c r="A7" s="1535"/>
      <c r="B7" s="1554"/>
      <c r="C7" s="1554"/>
      <c r="D7" s="1554"/>
      <c r="E7" s="1545"/>
      <c r="F7" s="1555"/>
      <c r="G7" s="1555"/>
      <c r="H7" s="1545"/>
      <c r="I7" s="1555"/>
      <c r="J7" s="1555"/>
      <c r="K7" s="1545"/>
      <c r="L7" s="1555"/>
      <c r="M7" s="1545"/>
      <c r="N7" s="1555"/>
      <c r="O7" s="1556"/>
      <c r="P7" s="1700"/>
      <c r="Q7" s="1700"/>
      <c r="R7" s="1734"/>
      <c r="S7" s="1557"/>
      <c r="T7" s="1557"/>
      <c r="U7" s="1557"/>
      <c r="V7" s="1537"/>
      <c r="W7" s="1553"/>
      <c r="X7" s="1553"/>
      <c r="Y7" s="1553"/>
      <c r="Z7" s="1553"/>
    </row>
    <row r="8" spans="1:27" s="1543" customFormat="1" ht="57" customHeight="1">
      <c r="A8" s="1535"/>
      <c r="B8" s="1558"/>
      <c r="C8" s="1559"/>
      <c r="D8" s="1560"/>
      <c r="E8" s="1545"/>
      <c r="F8" s="1561" t="s">
        <v>1405</v>
      </c>
      <c r="G8" s="1562" t="s">
        <v>1406</v>
      </c>
      <c r="H8" s="1545"/>
      <c r="I8" s="1749" t="s">
        <v>1407</v>
      </c>
      <c r="J8" s="1563" t="s">
        <v>1408</v>
      </c>
      <c r="K8" s="1545"/>
      <c r="L8" s="1564" t="s">
        <v>1409</v>
      </c>
      <c r="M8" s="1545"/>
      <c r="N8" s="1565" t="s">
        <v>1410</v>
      </c>
      <c r="O8" s="1566"/>
      <c r="P8" s="1710" t="s">
        <v>101</v>
      </c>
      <c r="Q8" s="1709" t="s">
        <v>93</v>
      </c>
      <c r="R8" s="1734"/>
      <c r="S8" s="1961" t="s">
        <v>1308</v>
      </c>
      <c r="T8" s="1962"/>
      <c r="U8" s="1963"/>
      <c r="V8" s="1537"/>
      <c r="W8" s="1553"/>
      <c r="X8" s="1553"/>
      <c r="Y8" s="1553"/>
      <c r="Z8" s="1553"/>
    </row>
    <row r="9" spans="1:27" s="1543" customFormat="1" ht="18" customHeight="1" thickBot="1">
      <c r="A9" s="1535"/>
      <c r="B9" s="1567" t="s">
        <v>1411</v>
      </c>
      <c r="C9" s="1568"/>
      <c r="D9" s="1569"/>
      <c r="E9" s="1545"/>
      <c r="F9" s="1570">
        <f>+L4</f>
        <v>2017</v>
      </c>
      <c r="G9" s="1686">
        <f>+L6</f>
        <v>43100</v>
      </c>
      <c r="H9" s="1545"/>
      <c r="I9" s="1571">
        <f>+L4</f>
        <v>2017</v>
      </c>
      <c r="J9" s="1688">
        <f>+L6</f>
        <v>43100</v>
      </c>
      <c r="K9" s="1689"/>
      <c r="L9" s="1687">
        <f>+L6</f>
        <v>43100</v>
      </c>
      <c r="M9" s="1689"/>
      <c r="N9" s="1690">
        <f>+L6</f>
        <v>43100</v>
      </c>
      <c r="O9" s="1572"/>
      <c r="P9" s="1708">
        <f>+L4</f>
        <v>2017</v>
      </c>
      <c r="Q9" s="1707">
        <f>OTCHET!F9</f>
        <v>43100</v>
      </c>
      <c r="R9" s="1734"/>
      <c r="S9" s="1964" t="s">
        <v>1306</v>
      </c>
      <c r="T9" s="1965"/>
      <c r="U9" s="1966"/>
      <c r="V9" s="1573"/>
      <c r="W9" s="1553"/>
      <c r="X9" s="1553"/>
      <c r="Y9" s="1553"/>
      <c r="Z9" s="1553"/>
    </row>
    <row r="10" spans="1:27" s="1543" customFormat="1" ht="15.75">
      <c r="A10" s="1535"/>
      <c r="B10" s="1574" t="s">
        <v>1412</v>
      </c>
      <c r="C10" s="1575"/>
      <c r="D10" s="1576"/>
      <c r="E10" s="1545"/>
      <c r="F10" s="1577" t="s">
        <v>1781</v>
      </c>
      <c r="G10" s="1578" t="s">
        <v>1782</v>
      </c>
      <c r="H10" s="1545"/>
      <c r="I10" s="1577" t="s">
        <v>925</v>
      </c>
      <c r="J10" s="1578" t="s">
        <v>926</v>
      </c>
      <c r="K10" s="1545"/>
      <c r="L10" s="1578" t="s">
        <v>898</v>
      </c>
      <c r="M10" s="1545"/>
      <c r="N10" s="1579" t="s">
        <v>1413</v>
      </c>
      <c r="O10" s="1580"/>
      <c r="P10" s="1701" t="s">
        <v>1781</v>
      </c>
      <c r="Q10" s="1702" t="s">
        <v>1782</v>
      </c>
      <c r="R10" s="1734"/>
      <c r="S10" s="1822"/>
      <c r="T10" s="1823"/>
      <c r="U10" s="1824"/>
      <c r="V10" s="1573"/>
      <c r="W10" s="1553"/>
      <c r="X10" s="1553"/>
      <c r="Y10" s="1553"/>
      <c r="Z10" s="1553"/>
    </row>
    <row r="11" spans="1:27" s="1543" customFormat="1" ht="15.75">
      <c r="A11" s="1581"/>
      <c r="B11" s="1712" t="s">
        <v>1414</v>
      </c>
      <c r="C11" s="1582"/>
      <c r="D11" s="1583"/>
      <c r="E11" s="1545"/>
      <c r="F11" s="1750"/>
      <c r="G11" s="1759"/>
      <c r="H11" s="1545"/>
      <c r="I11" s="1750"/>
      <c r="J11" s="1750"/>
      <c r="K11" s="1752"/>
      <c r="L11" s="1750"/>
      <c r="M11" s="1752"/>
      <c r="N11" s="1890"/>
      <c r="O11" s="1891"/>
      <c r="P11" s="1750"/>
      <c r="Q11" s="1750"/>
      <c r="R11" s="1734"/>
      <c r="S11" s="1712" t="s">
        <v>1414</v>
      </c>
      <c r="T11" s="1582"/>
      <c r="U11" s="1583"/>
      <c r="V11" s="1573"/>
      <c r="W11" s="1553"/>
      <c r="X11" s="1553"/>
      <c r="Y11" s="1553"/>
      <c r="Z11" s="1553"/>
    </row>
    <row r="12" spans="1:27" s="1543" customFormat="1" ht="15.75">
      <c r="A12" s="1581"/>
      <c r="B12" s="1715" t="s">
        <v>1415</v>
      </c>
      <c r="C12" s="1595"/>
      <c r="D12" s="1596"/>
      <c r="E12" s="1545"/>
      <c r="F12" s="1762"/>
      <c r="G12" s="1761"/>
      <c r="H12" s="1545"/>
      <c r="I12" s="1762"/>
      <c r="J12" s="1762"/>
      <c r="K12" s="1752"/>
      <c r="L12" s="1762"/>
      <c r="M12" s="1752"/>
      <c r="N12" s="1892"/>
      <c r="O12" s="1891"/>
      <c r="P12" s="1762"/>
      <c r="Q12" s="1762"/>
      <c r="R12" s="1734"/>
      <c r="S12" s="1715" t="s">
        <v>1415</v>
      </c>
      <c r="T12" s="1595"/>
      <c r="U12" s="1596"/>
      <c r="V12" s="1573"/>
      <c r="W12" s="1553"/>
      <c r="X12" s="1553"/>
      <c r="Y12" s="1553"/>
      <c r="Z12" s="1553"/>
    </row>
    <row r="13" spans="1:27" s="1543" customFormat="1" ht="15.75">
      <c r="A13" s="1581"/>
      <c r="B13" s="1716" t="s">
        <v>1416</v>
      </c>
      <c r="C13" s="1597"/>
      <c r="D13" s="1598"/>
      <c r="E13" s="1545"/>
      <c r="F13" s="1751">
        <f>+IF($P$2=0,$P13,0)</f>
        <v>0</v>
      </c>
      <c r="G13" s="1779">
        <f>+IF($P$2=0,$Q13,0)</f>
        <v>0</v>
      </c>
      <c r="H13" s="1545"/>
      <c r="I13" s="1751">
        <f>+IF(OR($P$2=98,$P$2=42,$P$2=96,$P$2=97),$P13,0)</f>
        <v>0</v>
      </c>
      <c r="J13" s="1779">
        <f>+IF(OR($P$2=98,$P$2=42,$P$2=96,$P$2=97),$Q13,0)</f>
        <v>0</v>
      </c>
      <c r="K13" s="1752"/>
      <c r="L13" s="1779">
        <f>+IF($P$2=33,$Q13,0)</f>
        <v>0</v>
      </c>
      <c r="M13" s="1752"/>
      <c r="N13" s="1753">
        <f>+ROUND(+G13+J13+L13,0)</f>
        <v>0</v>
      </c>
      <c r="O13" s="1891"/>
      <c r="P13" s="1751">
        <f>+ROUND(OTCHET!E22+OTCHET!E28+OTCHET!E33+OTCHET!E39+OTCHET!E47+OTCHET!E52+OTCHET!E58+OTCHET!E61+OTCHET!E64+OTCHET!E65+OTCHET!E72+OTCHET!E73+OTCHET!E74,0)</f>
        <v>0</v>
      </c>
      <c r="Q13" s="1779">
        <f>+ROUND(OTCHET!F22+OTCHET!F28+OTCHET!F33+OTCHET!F39+OTCHET!F47+OTCHET!F52+OTCHET!F58+OTCHET!F61+OTCHET!F64+OTCHET!F65+OTCHET!F72+OTCHET!F73+OTCHET!F74,0)</f>
        <v>0</v>
      </c>
      <c r="R13" s="1734"/>
      <c r="S13" s="1978" t="s">
        <v>102</v>
      </c>
      <c r="T13" s="1979"/>
      <c r="U13" s="1980"/>
      <c r="V13" s="1573"/>
      <c r="W13" s="1553"/>
      <c r="X13" s="1553"/>
      <c r="Y13" s="1553"/>
      <c r="Z13" s="1553"/>
    </row>
    <row r="14" spans="1:27" s="1543" customFormat="1" ht="15.75">
      <c r="A14" s="1581"/>
      <c r="B14" s="1711" t="s">
        <v>103</v>
      </c>
      <c r="C14" s="1588"/>
      <c r="D14" s="1589"/>
      <c r="E14" s="1545"/>
      <c r="F14" s="1873">
        <f t="shared" ref="F14:F21" si="0">+IF($P$2=0,$P14,0)</f>
        <v>7000</v>
      </c>
      <c r="G14" s="1872">
        <f t="shared" ref="G14:G21" si="1">+IF($P$2=0,$Q14,0)</f>
        <v>5668</v>
      </c>
      <c r="H14" s="1545"/>
      <c r="I14" s="1873">
        <f t="shared" ref="I14:I21" si="2">+IF(OR($P$2=98,$P$2=42,$P$2=96,$P$2=97),$P14,0)</f>
        <v>0</v>
      </c>
      <c r="J14" s="1872">
        <f t="shared" ref="J14:J21" si="3">+IF(OR($P$2=98,$P$2=42,$P$2=96,$P$2=97),$Q14,0)</f>
        <v>0</v>
      </c>
      <c r="K14" s="1752"/>
      <c r="L14" s="1872">
        <f t="shared" ref="L14:L21" si="4">+IF($P$2=33,$Q14,0)</f>
        <v>0</v>
      </c>
      <c r="M14" s="1752"/>
      <c r="N14" s="1754">
        <f t="shared" ref="N14:N21" si="5">+ROUND(+G14+J14+L14,0)</f>
        <v>5668</v>
      </c>
      <c r="O14" s="1891"/>
      <c r="P14" s="1873">
        <f>+ROUND(+OTCHET!E90+OTCHET!E93+OTCHET!E94,0)</f>
        <v>7000</v>
      </c>
      <c r="Q14" s="1872">
        <f>+ROUND(+OTCHET!F90+OTCHET!F93+OTCHET!F94,0)</f>
        <v>5668</v>
      </c>
      <c r="R14" s="1734"/>
      <c r="S14" s="1981" t="s">
        <v>104</v>
      </c>
      <c r="T14" s="1982"/>
      <c r="U14" s="1983"/>
      <c r="V14" s="1573"/>
      <c r="W14" s="1553"/>
      <c r="X14" s="1553"/>
      <c r="Y14" s="1553"/>
      <c r="Z14" s="1553"/>
    </row>
    <row r="15" spans="1:27" s="1543" customFormat="1" ht="15.75">
      <c r="A15" s="1581"/>
      <c r="B15" s="1711" t="s">
        <v>1417</v>
      </c>
      <c r="C15" s="1588"/>
      <c r="D15" s="1589"/>
      <c r="E15" s="1545"/>
      <c r="F15" s="1873">
        <f t="shared" si="0"/>
        <v>0</v>
      </c>
      <c r="G15" s="1872">
        <f t="shared" si="1"/>
        <v>431</v>
      </c>
      <c r="H15" s="1545"/>
      <c r="I15" s="1873">
        <f t="shared" si="2"/>
        <v>0</v>
      </c>
      <c r="J15" s="1872">
        <f t="shared" si="3"/>
        <v>0</v>
      </c>
      <c r="K15" s="1752"/>
      <c r="L15" s="1872">
        <f t="shared" si="4"/>
        <v>0</v>
      </c>
      <c r="M15" s="1752"/>
      <c r="N15" s="1754">
        <f t="shared" si="5"/>
        <v>431</v>
      </c>
      <c r="O15" s="1891"/>
      <c r="P15" s="1873">
        <f>+ROUND(+OTCHET!E110+OTCHET!E111,0)</f>
        <v>0</v>
      </c>
      <c r="Q15" s="1872">
        <f>+ROUND(+OTCHET!F110+OTCHET!F111,0)</f>
        <v>431</v>
      </c>
      <c r="R15" s="1734"/>
      <c r="S15" s="1981" t="s">
        <v>105</v>
      </c>
      <c r="T15" s="1982"/>
      <c r="U15" s="1983"/>
      <c r="V15" s="1573"/>
      <c r="W15" s="1553"/>
      <c r="X15" s="1553"/>
      <c r="Y15" s="1553"/>
      <c r="Z15" s="1553"/>
    </row>
    <row r="16" spans="1:27" s="1543" customFormat="1" ht="15.75">
      <c r="A16" s="1581"/>
      <c r="B16" s="1711" t="s">
        <v>1418</v>
      </c>
      <c r="C16" s="1588"/>
      <c r="D16" s="1589"/>
      <c r="E16" s="1545"/>
      <c r="F16" s="1873">
        <f t="shared" si="0"/>
        <v>0</v>
      </c>
      <c r="G16" s="1872">
        <f t="shared" si="1"/>
        <v>0</v>
      </c>
      <c r="H16" s="1545"/>
      <c r="I16" s="1873">
        <f t="shared" si="2"/>
        <v>0</v>
      </c>
      <c r="J16" s="1872">
        <f t="shared" si="3"/>
        <v>0</v>
      </c>
      <c r="K16" s="1752"/>
      <c r="L16" s="1872">
        <f t="shared" si="4"/>
        <v>0</v>
      </c>
      <c r="M16" s="1752"/>
      <c r="N16" s="1754">
        <f t="shared" si="5"/>
        <v>0</v>
      </c>
      <c r="O16" s="1891"/>
      <c r="P16" s="1873">
        <f>+ROUND(OTCHET!E78,0)</f>
        <v>0</v>
      </c>
      <c r="Q16" s="1872">
        <f>+ROUND(OTCHET!F78,0)</f>
        <v>0</v>
      </c>
      <c r="R16" s="1734"/>
      <c r="S16" s="1981" t="s">
        <v>106</v>
      </c>
      <c r="T16" s="1982"/>
      <c r="U16" s="1983"/>
      <c r="V16" s="1573"/>
      <c r="W16" s="1553"/>
      <c r="X16" s="1553"/>
      <c r="Y16" s="1553"/>
      <c r="Z16" s="1553"/>
    </row>
    <row r="17" spans="1:26" s="1543" customFormat="1" ht="15.75">
      <c r="A17" s="1581"/>
      <c r="B17" s="1711" t="s">
        <v>1419</v>
      </c>
      <c r="C17" s="1588"/>
      <c r="D17" s="1589"/>
      <c r="E17" s="1545"/>
      <c r="F17" s="1873">
        <f t="shared" si="0"/>
        <v>60000</v>
      </c>
      <c r="G17" s="1872">
        <f t="shared" si="1"/>
        <v>64530</v>
      </c>
      <c r="H17" s="1545"/>
      <c r="I17" s="1873">
        <f t="shared" si="2"/>
        <v>0</v>
      </c>
      <c r="J17" s="1872">
        <f t="shared" si="3"/>
        <v>0</v>
      </c>
      <c r="K17" s="1752"/>
      <c r="L17" s="1872">
        <f t="shared" si="4"/>
        <v>0</v>
      </c>
      <c r="M17" s="1752"/>
      <c r="N17" s="1754">
        <f t="shared" si="5"/>
        <v>64530</v>
      </c>
      <c r="O17" s="1891"/>
      <c r="P17" s="1873">
        <f>+ROUND(OTCHET!E79+OTCHET!E80,0)</f>
        <v>60000</v>
      </c>
      <c r="Q17" s="1872">
        <f>+ROUND(OTCHET!F79+OTCHET!F80,0)</f>
        <v>64530</v>
      </c>
      <c r="R17" s="1734"/>
      <c r="S17" s="1981" t="s">
        <v>107</v>
      </c>
      <c r="T17" s="1982"/>
      <c r="U17" s="1983"/>
      <c r="V17" s="1573"/>
      <c r="W17" s="1553"/>
      <c r="X17" s="1553"/>
      <c r="Y17" s="1553"/>
      <c r="Z17" s="1553"/>
    </row>
    <row r="18" spans="1:26" s="1543" customFormat="1" ht="15.75">
      <c r="A18" s="1581"/>
      <c r="B18" s="1711" t="s">
        <v>108</v>
      </c>
      <c r="C18" s="1588"/>
      <c r="D18" s="1589"/>
      <c r="E18" s="1545"/>
      <c r="F18" s="1873">
        <f t="shared" si="0"/>
        <v>0</v>
      </c>
      <c r="G18" s="1872">
        <f t="shared" si="1"/>
        <v>0</v>
      </c>
      <c r="H18" s="1545"/>
      <c r="I18" s="1873">
        <f t="shared" si="2"/>
        <v>0</v>
      </c>
      <c r="J18" s="1872">
        <f t="shared" si="3"/>
        <v>0</v>
      </c>
      <c r="K18" s="1752"/>
      <c r="L18" s="1872">
        <f t="shared" si="4"/>
        <v>0</v>
      </c>
      <c r="M18" s="1752"/>
      <c r="N18" s="1754">
        <f t="shared" si="5"/>
        <v>0</v>
      </c>
      <c r="O18" s="1891"/>
      <c r="P18" s="1873">
        <f>+ROUND(OTCHET!E136++OTCHET!E137,0)</f>
        <v>0</v>
      </c>
      <c r="Q18" s="1872">
        <f>+ROUND(OTCHET!F136++OTCHET!F137,0)</f>
        <v>0</v>
      </c>
      <c r="R18" s="1734"/>
      <c r="S18" s="1981" t="s">
        <v>109</v>
      </c>
      <c r="T18" s="1982"/>
      <c r="U18" s="1983"/>
      <c r="V18" s="1573"/>
      <c r="W18" s="1553"/>
      <c r="X18" s="1553"/>
      <c r="Y18" s="1553"/>
      <c r="Z18" s="1553"/>
    </row>
    <row r="19" spans="1:26" s="1543" customFormat="1" ht="15.75">
      <c r="A19" s="1581"/>
      <c r="B19" s="1711" t="s">
        <v>1420</v>
      </c>
      <c r="C19" s="1588"/>
      <c r="D19" s="1589"/>
      <c r="E19" s="1545"/>
      <c r="F19" s="1873">
        <f t="shared" si="0"/>
        <v>0</v>
      </c>
      <c r="G19" s="1872">
        <f t="shared" si="1"/>
        <v>0</v>
      </c>
      <c r="H19" s="1545"/>
      <c r="I19" s="1873">
        <f t="shared" si="2"/>
        <v>0</v>
      </c>
      <c r="J19" s="1872">
        <f t="shared" si="3"/>
        <v>0</v>
      </c>
      <c r="K19" s="1752"/>
      <c r="L19" s="1872">
        <f t="shared" si="4"/>
        <v>0</v>
      </c>
      <c r="M19" s="1752"/>
      <c r="N19" s="1754">
        <f t="shared" si="5"/>
        <v>0</v>
      </c>
      <c r="O19" s="1891"/>
      <c r="P19" s="1873">
        <f>+ROUND(+SUM(OTCHET!E82:E89),0)</f>
        <v>0</v>
      </c>
      <c r="Q19" s="1872">
        <f>+ROUND(+SUM(OTCHET!F82:F89),0)</f>
        <v>0</v>
      </c>
      <c r="R19" s="1734"/>
      <c r="S19" s="1981" t="s">
        <v>110</v>
      </c>
      <c r="T19" s="1982"/>
      <c r="U19" s="1983"/>
      <c r="V19" s="1573"/>
      <c r="W19" s="1553"/>
      <c r="X19" s="1553"/>
      <c r="Y19" s="1553"/>
      <c r="Z19" s="1553"/>
    </row>
    <row r="20" spans="1:26" s="1543" customFormat="1" ht="15.75">
      <c r="A20" s="1581"/>
      <c r="B20" s="1711" t="s">
        <v>1421</v>
      </c>
      <c r="C20" s="1588"/>
      <c r="D20" s="1589"/>
      <c r="E20" s="1545"/>
      <c r="F20" s="1873">
        <f t="shared" si="0"/>
        <v>0</v>
      </c>
      <c r="G20" s="1872">
        <f t="shared" si="1"/>
        <v>0</v>
      </c>
      <c r="H20" s="1545"/>
      <c r="I20" s="1873">
        <f t="shared" si="2"/>
        <v>0</v>
      </c>
      <c r="J20" s="1872">
        <f t="shared" si="3"/>
        <v>0</v>
      </c>
      <c r="K20" s="1752"/>
      <c r="L20" s="1872">
        <f t="shared" si="4"/>
        <v>0</v>
      </c>
      <c r="M20" s="1752"/>
      <c r="N20" s="1754">
        <f t="shared" si="5"/>
        <v>0</v>
      </c>
      <c r="O20" s="1891"/>
      <c r="P20" s="1873">
        <f>+ROUND(OTCHET!E76+OTCHET!E77+OTCHET!E81,0)</f>
        <v>0</v>
      </c>
      <c r="Q20" s="1872">
        <f>+ROUND(OTCHET!F76+OTCHET!F77+OTCHET!F81,0)</f>
        <v>0</v>
      </c>
      <c r="R20" s="1734"/>
      <c r="S20" s="1981" t="s">
        <v>111</v>
      </c>
      <c r="T20" s="1982"/>
      <c r="U20" s="1983"/>
      <c r="V20" s="1573"/>
      <c r="W20" s="1553"/>
      <c r="X20" s="1553"/>
      <c r="Y20" s="1553"/>
      <c r="Z20" s="1553"/>
    </row>
    <row r="21" spans="1:26" s="1543" customFormat="1" ht="15.75">
      <c r="A21" s="1581"/>
      <c r="B21" s="1714" t="s">
        <v>1422</v>
      </c>
      <c r="C21" s="1590"/>
      <c r="D21" s="1591"/>
      <c r="E21" s="1545"/>
      <c r="F21" s="1785">
        <f t="shared" si="0"/>
        <v>5000</v>
      </c>
      <c r="G21" s="1784">
        <f t="shared" si="1"/>
        <v>7017</v>
      </c>
      <c r="H21" s="1545"/>
      <c r="I21" s="1785">
        <f t="shared" si="2"/>
        <v>0</v>
      </c>
      <c r="J21" s="1784">
        <f t="shared" si="3"/>
        <v>0</v>
      </c>
      <c r="K21" s="1752"/>
      <c r="L21" s="1784">
        <f t="shared" si="4"/>
        <v>0</v>
      </c>
      <c r="M21" s="1752"/>
      <c r="N21" s="1755">
        <f t="shared" si="5"/>
        <v>7017</v>
      </c>
      <c r="O21" s="1891"/>
      <c r="P21" s="1785">
        <f>+ROUND(OTCHET!E113+OTCHET!E114+OTCHET!E115+OTCHET!E119,0)</f>
        <v>5000</v>
      </c>
      <c r="Q21" s="1784">
        <f>+ROUND(OTCHET!F113+OTCHET!F114+OTCHET!F115+OTCHET!F119,0)</f>
        <v>7017</v>
      </c>
      <c r="R21" s="1734"/>
      <c r="S21" s="1990" t="s">
        <v>112</v>
      </c>
      <c r="T21" s="1991"/>
      <c r="U21" s="1992"/>
      <c r="V21" s="1573"/>
      <c r="W21" s="1553"/>
      <c r="X21" s="1553"/>
      <c r="Y21" s="1553"/>
      <c r="Z21" s="1553"/>
    </row>
    <row r="22" spans="1:26" s="1543" customFormat="1" ht="15.75">
      <c r="A22" s="1581"/>
      <c r="B22" s="1592" t="s">
        <v>1423</v>
      </c>
      <c r="C22" s="1593"/>
      <c r="D22" s="1594"/>
      <c r="E22" s="1545"/>
      <c r="F22" s="1757">
        <f>+ROUND(+SUM(F13:F21),0)</f>
        <v>72000</v>
      </c>
      <c r="G22" s="1756">
        <f>+ROUND(+SUM(G13:G21),0)</f>
        <v>77646</v>
      </c>
      <c r="H22" s="1545"/>
      <c r="I22" s="1757">
        <f>+ROUND(+SUM(I13:I21),0)</f>
        <v>0</v>
      </c>
      <c r="J22" s="1756">
        <f>+ROUND(+SUM(J13:J21),0)</f>
        <v>0</v>
      </c>
      <c r="K22" s="1752"/>
      <c r="L22" s="1756">
        <f>+ROUND(+SUM(L13:L21),0)</f>
        <v>0</v>
      </c>
      <c r="M22" s="1752"/>
      <c r="N22" s="1758">
        <f>+ROUND(+SUM(N13:N21),0)</f>
        <v>77646</v>
      </c>
      <c r="O22" s="1891"/>
      <c r="P22" s="1757">
        <f>+ROUND(+SUM(P13:P21),0)</f>
        <v>72000</v>
      </c>
      <c r="Q22" s="1756">
        <f>+ROUND(+SUM(Q13:Q21),0)</f>
        <v>77646</v>
      </c>
      <c r="R22" s="1734"/>
      <c r="S22" s="1984" t="s">
        <v>113</v>
      </c>
      <c r="T22" s="1985"/>
      <c r="U22" s="1986"/>
      <c r="V22" s="1573"/>
      <c r="W22" s="1553"/>
      <c r="X22" s="1553"/>
      <c r="Y22" s="1553"/>
      <c r="Z22" s="1553"/>
    </row>
    <row r="23" spans="1:26" s="1543" customFormat="1" ht="15.75">
      <c r="A23" s="1581"/>
      <c r="B23" s="1715" t="s">
        <v>94</v>
      </c>
      <c r="C23" s="1595"/>
      <c r="D23" s="1596"/>
      <c r="E23" s="1545"/>
      <c r="F23" s="1750"/>
      <c r="G23" s="1759"/>
      <c r="H23" s="1545"/>
      <c r="I23" s="1750"/>
      <c r="J23" s="1759"/>
      <c r="K23" s="1752"/>
      <c r="L23" s="1759"/>
      <c r="M23" s="1752"/>
      <c r="N23" s="1760"/>
      <c r="O23" s="1891"/>
      <c r="P23" s="1750"/>
      <c r="Q23" s="1759"/>
      <c r="R23" s="1734"/>
      <c r="S23" s="1715" t="s">
        <v>94</v>
      </c>
      <c r="T23" s="1595"/>
      <c r="U23" s="1596"/>
      <c r="V23" s="1573"/>
      <c r="W23" s="1553"/>
      <c r="X23" s="1553"/>
      <c r="Y23" s="1553"/>
      <c r="Z23" s="1553"/>
    </row>
    <row r="24" spans="1:26" s="1543" customFormat="1" ht="15.75">
      <c r="A24" s="1581"/>
      <c r="B24" s="1716" t="s">
        <v>1424</v>
      </c>
      <c r="C24" s="1597"/>
      <c r="D24" s="1598"/>
      <c r="E24" s="1545"/>
      <c r="F24" s="1751">
        <f>+IF($P$2=0,$P24,0)</f>
        <v>70000</v>
      </c>
      <c r="G24" s="1779">
        <f>+IF($P$2=0,$Q24,0)</f>
        <v>13693</v>
      </c>
      <c r="H24" s="1545"/>
      <c r="I24" s="1751">
        <f>+IF(OR($P$2=98,$P$2=42,$P$2=96,$P$2=97),$P24,0)</f>
        <v>0</v>
      </c>
      <c r="J24" s="1779">
        <f>+IF(OR($P$2=98,$P$2=42,$P$2=96,$P$2=97),$Q24,0)</f>
        <v>0</v>
      </c>
      <c r="K24" s="1752"/>
      <c r="L24" s="1779">
        <f>+IF($P$2=33,$Q24,0)</f>
        <v>0</v>
      </c>
      <c r="M24" s="1752"/>
      <c r="N24" s="1753">
        <f>+ROUND(+G24+J24+L24,0)</f>
        <v>13693</v>
      </c>
      <c r="O24" s="1891"/>
      <c r="P24" s="1751">
        <f>+ROUND(OTCHET!E134,0)</f>
        <v>70000</v>
      </c>
      <c r="Q24" s="1779">
        <f>+ROUND(OTCHET!F134,0)</f>
        <v>13693</v>
      </c>
      <c r="R24" s="1734"/>
      <c r="S24" s="1978" t="s">
        <v>114</v>
      </c>
      <c r="T24" s="1979"/>
      <c r="U24" s="1980"/>
      <c r="V24" s="1573"/>
      <c r="W24" s="1553"/>
      <c r="X24" s="1553"/>
      <c r="Y24" s="1553"/>
      <c r="Z24" s="1553"/>
    </row>
    <row r="25" spans="1:26" s="1543" customFormat="1" ht="15.75">
      <c r="A25" s="1581"/>
      <c r="B25" s="1711" t="s">
        <v>1425</v>
      </c>
      <c r="C25" s="1588"/>
      <c r="D25" s="1589"/>
      <c r="E25" s="1545"/>
      <c r="F25" s="1873">
        <f>+IF($P$2=0,$P25,0)</f>
        <v>0</v>
      </c>
      <c r="G25" s="1872">
        <f>+IF($P$2=0,$Q25,0)</f>
        <v>25077</v>
      </c>
      <c r="H25" s="1545"/>
      <c r="I25" s="1873">
        <f>+IF(OR($P$2=98,$P$2=42,$P$2=96,$P$2=97),$P25,0)</f>
        <v>0</v>
      </c>
      <c r="J25" s="1872">
        <f>+IF(OR($P$2=98,$P$2=42,$P$2=96,$P$2=97),$Q25,0)</f>
        <v>0</v>
      </c>
      <c r="K25" s="1752"/>
      <c r="L25" s="1872">
        <f>+IF($P$2=33,$Q25,0)</f>
        <v>0</v>
      </c>
      <c r="M25" s="1752"/>
      <c r="N25" s="1754">
        <f>+ROUND(+G25+J25+L25,0)</f>
        <v>25077</v>
      </c>
      <c r="O25" s="1891"/>
      <c r="P25" s="1873">
        <f>+ROUND(+SUM(OTCHET!E125:E133)+OTCHET!E135,0)</f>
        <v>0</v>
      </c>
      <c r="Q25" s="1872">
        <f>+ROUND(+SUM(OTCHET!F125:F133)+OTCHET!F135,0)</f>
        <v>25077</v>
      </c>
      <c r="R25" s="1734"/>
      <c r="S25" s="1981" t="s">
        <v>115</v>
      </c>
      <c r="T25" s="1982"/>
      <c r="U25" s="1983"/>
      <c r="V25" s="1573"/>
      <c r="W25" s="1553"/>
      <c r="X25" s="1553"/>
      <c r="Y25" s="1553"/>
      <c r="Z25" s="1553"/>
    </row>
    <row r="26" spans="1:26" s="1543" customFormat="1" ht="15.75">
      <c r="A26" s="1581"/>
      <c r="B26" s="1714" t="s">
        <v>95</v>
      </c>
      <c r="C26" s="1590"/>
      <c r="D26" s="1591"/>
      <c r="E26" s="1545"/>
      <c r="F26" s="1785">
        <f>+IF($P$2=0,$P26,0)</f>
        <v>0</v>
      </c>
      <c r="G26" s="1784">
        <f>+IF($P$2=0,$Q26,0)</f>
        <v>0</v>
      </c>
      <c r="H26" s="1545"/>
      <c r="I26" s="1785">
        <f>+IF(OR($P$2=98,$P$2=42,$P$2=96,$P$2=97),$P26,0)</f>
        <v>0</v>
      </c>
      <c r="J26" s="1784">
        <f>+IF(OR($P$2=98,$P$2=42,$P$2=96,$P$2=97),$Q26,0)</f>
        <v>0</v>
      </c>
      <c r="K26" s="1752"/>
      <c r="L26" s="1784">
        <f>+IF($P$2=33,$Q26,0)</f>
        <v>0</v>
      </c>
      <c r="M26" s="1752"/>
      <c r="N26" s="1755">
        <f>+ROUND(+G26+J26+L26,0)</f>
        <v>0</v>
      </c>
      <c r="O26" s="1891"/>
      <c r="P26" s="1785">
        <f>+ROUND(+OTCHET!E109,0)</f>
        <v>0</v>
      </c>
      <c r="Q26" s="1784">
        <f>+ROUND(+OTCHET!F109,0)</f>
        <v>0</v>
      </c>
      <c r="R26" s="1734"/>
      <c r="S26" s="1990" t="s">
        <v>116</v>
      </c>
      <c r="T26" s="1991"/>
      <c r="U26" s="1992"/>
      <c r="V26" s="1573"/>
      <c r="W26" s="1553"/>
      <c r="X26" s="1553"/>
      <c r="Y26" s="1553"/>
      <c r="Z26" s="1553"/>
    </row>
    <row r="27" spans="1:26" s="1543" customFormat="1" ht="15.75">
      <c r="A27" s="1581"/>
      <c r="B27" s="1592" t="s">
        <v>1426</v>
      </c>
      <c r="C27" s="1593"/>
      <c r="D27" s="1594"/>
      <c r="E27" s="1545"/>
      <c r="F27" s="1757">
        <f>+ROUND(+SUM(F24:F26),0)</f>
        <v>70000</v>
      </c>
      <c r="G27" s="1756">
        <f>+ROUND(+SUM(G24:G26),0)</f>
        <v>38770</v>
      </c>
      <c r="H27" s="1545"/>
      <c r="I27" s="1757">
        <f>+ROUND(+SUM(I24:I26),0)</f>
        <v>0</v>
      </c>
      <c r="J27" s="1756">
        <f>+ROUND(+SUM(J24:J26),0)</f>
        <v>0</v>
      </c>
      <c r="K27" s="1752"/>
      <c r="L27" s="1756">
        <f>+ROUND(+SUM(L24:L26),0)</f>
        <v>0</v>
      </c>
      <c r="M27" s="1752"/>
      <c r="N27" s="1758">
        <f>+ROUND(+SUM(N24:N26),0)</f>
        <v>38770</v>
      </c>
      <c r="O27" s="1891"/>
      <c r="P27" s="1757">
        <f>+ROUND(+SUM(P24:P26),0)</f>
        <v>70000</v>
      </c>
      <c r="Q27" s="1756">
        <f>+ROUND(+SUM(Q24:Q26),0)</f>
        <v>38770</v>
      </c>
      <c r="R27" s="1734"/>
      <c r="S27" s="1984" t="s">
        <v>117</v>
      </c>
      <c r="T27" s="1985"/>
      <c r="U27" s="1986"/>
      <c r="V27" s="1573"/>
      <c r="W27" s="1553"/>
      <c r="X27" s="1553"/>
      <c r="Y27" s="1553"/>
      <c r="Z27" s="1553"/>
    </row>
    <row r="28" spans="1:26" s="1543" customFormat="1" ht="6" customHeight="1">
      <c r="A28" s="1581"/>
      <c r="B28" s="1599"/>
      <c r="C28" s="1600"/>
      <c r="D28" s="1601"/>
      <c r="E28" s="1545"/>
      <c r="F28" s="1762"/>
      <c r="G28" s="1761"/>
      <c r="H28" s="1545"/>
      <c r="I28" s="1762"/>
      <c r="J28" s="1761"/>
      <c r="K28" s="1752"/>
      <c r="L28" s="1761"/>
      <c r="M28" s="1752"/>
      <c r="N28" s="1763"/>
      <c r="O28" s="1891"/>
      <c r="P28" s="1762"/>
      <c r="Q28" s="1761"/>
      <c r="R28" s="1734"/>
      <c r="S28" s="1825"/>
      <c r="T28" s="1826"/>
      <c r="U28" s="1827"/>
      <c r="V28" s="1573"/>
      <c r="W28" s="1553"/>
      <c r="X28" s="1553"/>
      <c r="Y28" s="1553"/>
      <c r="Z28" s="1553"/>
    </row>
    <row r="29" spans="1:26" s="1543" customFormat="1" ht="15.75" hidden="1">
      <c r="A29" s="1581"/>
      <c r="B29" s="1717" t="s">
        <v>1427</v>
      </c>
      <c r="C29" s="1602"/>
      <c r="D29" s="1603"/>
      <c r="E29" s="1545"/>
      <c r="F29" s="1765"/>
      <c r="G29" s="1764"/>
      <c r="H29" s="1545"/>
      <c r="I29" s="1765"/>
      <c r="J29" s="1764"/>
      <c r="K29" s="1752"/>
      <c r="L29" s="1764"/>
      <c r="M29" s="1752"/>
      <c r="N29" s="1766"/>
      <c r="O29" s="1891"/>
      <c r="P29" s="1765"/>
      <c r="Q29" s="1764"/>
      <c r="R29" s="1734"/>
      <c r="S29" s="1828"/>
      <c r="T29" s="1829"/>
      <c r="U29" s="1830"/>
      <c r="V29" s="1573"/>
      <c r="W29" s="1553"/>
      <c r="X29" s="1553"/>
      <c r="Y29" s="1553"/>
      <c r="Z29" s="1553"/>
    </row>
    <row r="30" spans="1:26" s="1543" customFormat="1" ht="15.75" hidden="1">
      <c r="A30" s="1581"/>
      <c r="B30" s="1718" t="s">
        <v>1428</v>
      </c>
      <c r="C30" s="1604"/>
      <c r="D30" s="1605"/>
      <c r="E30" s="1545"/>
      <c r="F30" s="1768"/>
      <c r="G30" s="1767"/>
      <c r="H30" s="1545"/>
      <c r="I30" s="1768"/>
      <c r="J30" s="1767"/>
      <c r="K30" s="1752"/>
      <c r="L30" s="1767"/>
      <c r="M30" s="1752"/>
      <c r="N30" s="1769"/>
      <c r="O30" s="1891"/>
      <c r="P30" s="1768"/>
      <c r="Q30" s="1767"/>
      <c r="R30" s="1734"/>
      <c r="S30" s="1831"/>
      <c r="T30" s="1832"/>
      <c r="U30" s="1833"/>
      <c r="V30" s="1573"/>
      <c r="W30" s="1553"/>
      <c r="X30" s="1553"/>
      <c r="Y30" s="1553"/>
      <c r="Z30" s="1553"/>
    </row>
    <row r="31" spans="1:26" s="1543" customFormat="1" ht="15.75" hidden="1">
      <c r="A31" s="1581"/>
      <c r="B31" s="1719" t="s">
        <v>1429</v>
      </c>
      <c r="C31" s="1604"/>
      <c r="D31" s="1605"/>
      <c r="E31" s="1545"/>
      <c r="F31" s="1771"/>
      <c r="G31" s="1770"/>
      <c r="H31" s="1545"/>
      <c r="I31" s="1771"/>
      <c r="J31" s="1770"/>
      <c r="K31" s="1752"/>
      <c r="L31" s="1770"/>
      <c r="M31" s="1752"/>
      <c r="N31" s="1772"/>
      <c r="O31" s="1891"/>
      <c r="P31" s="1771"/>
      <c r="Q31" s="1770"/>
      <c r="R31" s="1734"/>
      <c r="S31" s="1834"/>
      <c r="T31" s="1835"/>
      <c r="U31" s="1836"/>
      <c r="V31" s="1573"/>
      <c r="W31" s="1553"/>
      <c r="X31" s="1553"/>
      <c r="Y31" s="1553"/>
      <c r="Z31" s="1553"/>
    </row>
    <row r="32" spans="1:26" s="1543" customFormat="1" ht="15.75" hidden="1">
      <c r="A32" s="1581"/>
      <c r="B32" s="1719" t="s">
        <v>1430</v>
      </c>
      <c r="C32" s="1604"/>
      <c r="D32" s="1605"/>
      <c r="E32" s="1545"/>
      <c r="F32" s="1771"/>
      <c r="G32" s="1770"/>
      <c r="H32" s="1545"/>
      <c r="I32" s="1771"/>
      <c r="J32" s="1770"/>
      <c r="K32" s="1752"/>
      <c r="L32" s="1770"/>
      <c r="M32" s="1752"/>
      <c r="N32" s="1772"/>
      <c r="O32" s="1891"/>
      <c r="P32" s="1771"/>
      <c r="Q32" s="1770"/>
      <c r="R32" s="1734"/>
      <c r="S32" s="1834"/>
      <c r="T32" s="1835"/>
      <c r="U32" s="1836"/>
      <c r="V32" s="1573"/>
      <c r="W32" s="1553"/>
      <c r="X32" s="1553"/>
      <c r="Y32" s="1553"/>
      <c r="Z32" s="1553"/>
    </row>
    <row r="33" spans="1:26" s="1543" customFormat="1" ht="15.75" hidden="1">
      <c r="A33" s="1581"/>
      <c r="B33" s="1720" t="s">
        <v>1431</v>
      </c>
      <c r="C33" s="1604"/>
      <c r="D33" s="1605"/>
      <c r="E33" s="1545"/>
      <c r="F33" s="1774"/>
      <c r="G33" s="1773"/>
      <c r="H33" s="1545"/>
      <c r="I33" s="1774"/>
      <c r="J33" s="1773"/>
      <c r="K33" s="1752"/>
      <c r="L33" s="1773"/>
      <c r="M33" s="1752"/>
      <c r="N33" s="1775"/>
      <c r="O33" s="1891"/>
      <c r="P33" s="1774"/>
      <c r="Q33" s="1773"/>
      <c r="R33" s="1734"/>
      <c r="S33" s="1837"/>
      <c r="T33" s="1838"/>
      <c r="U33" s="1839"/>
      <c r="V33" s="1573"/>
      <c r="W33" s="1553"/>
      <c r="X33" s="1553"/>
      <c r="Y33" s="1553"/>
      <c r="Z33" s="1553"/>
    </row>
    <row r="34" spans="1:26" s="1543" customFormat="1" ht="15.75">
      <c r="A34" s="1581"/>
      <c r="B34" s="1592" t="s">
        <v>1432</v>
      </c>
      <c r="C34" s="1593"/>
      <c r="D34" s="1594"/>
      <c r="E34" s="1545"/>
      <c r="F34" s="1757">
        <f>+IF($P$2=0,$P34,0)</f>
        <v>0</v>
      </c>
      <c r="G34" s="1756">
        <f>+IF($P$2=0,$Q34,0)</f>
        <v>-14063</v>
      </c>
      <c r="H34" s="1545"/>
      <c r="I34" s="1757">
        <f>+IF(OR($P$2=98,$P$2=42,$P$2=96,$P$2=97),$P34,0)</f>
        <v>0</v>
      </c>
      <c r="J34" s="1756">
        <f>+IF(OR($P$2=98,$P$2=42,$P$2=96,$P$2=97),$Q34,0)</f>
        <v>0</v>
      </c>
      <c r="K34" s="1752"/>
      <c r="L34" s="1756">
        <f>+IF($P$2=33,$Q34,0)</f>
        <v>0</v>
      </c>
      <c r="M34" s="1752"/>
      <c r="N34" s="1758">
        <f t="shared" ref="N34:N39" si="6">+ROUND(+G34+J34+L34,0)</f>
        <v>-14063</v>
      </c>
      <c r="O34" s="1891"/>
      <c r="P34" s="1757">
        <f>+ROUND(+OTCHET!E120+OTCHET!E118,0)</f>
        <v>0</v>
      </c>
      <c r="Q34" s="1756">
        <f>+ROUND(+OTCHET!F120+OTCHET!F118,0)</f>
        <v>-14063</v>
      </c>
      <c r="R34" s="1734"/>
      <c r="S34" s="1984" t="s">
        <v>118</v>
      </c>
      <c r="T34" s="1985"/>
      <c r="U34" s="1986"/>
      <c r="V34" s="1573"/>
      <c r="W34" s="1553"/>
      <c r="X34" s="1553"/>
      <c r="Y34" s="1553"/>
      <c r="Z34" s="1553"/>
    </row>
    <row r="35" spans="1:26" s="1543" customFormat="1" ht="15.75">
      <c r="A35" s="1581"/>
      <c r="B35" s="1721" t="s">
        <v>1433</v>
      </c>
      <c r="C35" s="1606"/>
      <c r="D35" s="1607"/>
      <c r="E35" s="1545"/>
      <c r="F35" s="1875">
        <f>+IF($P$2=0,$P35,0)</f>
        <v>0</v>
      </c>
      <c r="G35" s="1874">
        <f>+IF($P$2=0,$Q35,0)</f>
        <v>-11250</v>
      </c>
      <c r="H35" s="1545"/>
      <c r="I35" s="1875">
        <f>+IF(OR($P$2=98,$P$2=42,$P$2=96,$P$2=97),$P35,0)</f>
        <v>0</v>
      </c>
      <c r="J35" s="1874">
        <f>+IF(OR($P$2=98,$P$2=42,$P$2=96,$P$2=97),$Q35,0)</f>
        <v>0</v>
      </c>
      <c r="K35" s="1752"/>
      <c r="L35" s="1874">
        <f>+IF($P$2=33,$Q35,0)</f>
        <v>0</v>
      </c>
      <c r="M35" s="1752"/>
      <c r="N35" s="1776">
        <f t="shared" si="6"/>
        <v>-11250</v>
      </c>
      <c r="O35" s="1891"/>
      <c r="P35" s="1875">
        <f>+ROUND(OTCHET!E121,0)</f>
        <v>0</v>
      </c>
      <c r="Q35" s="1874">
        <f>+ROUND(OTCHET!F121,0)</f>
        <v>-11250</v>
      </c>
      <c r="R35" s="1734"/>
      <c r="S35" s="1987" t="s">
        <v>119</v>
      </c>
      <c r="T35" s="1988"/>
      <c r="U35" s="1989"/>
      <c r="V35" s="1573"/>
      <c r="W35" s="1553"/>
      <c r="X35" s="1553"/>
      <c r="Y35" s="1553"/>
      <c r="Z35" s="1553"/>
    </row>
    <row r="36" spans="1:26" s="1543" customFormat="1" ht="15.75">
      <c r="A36" s="1581"/>
      <c r="B36" s="1722" t="s">
        <v>0</v>
      </c>
      <c r="C36" s="1608"/>
      <c r="D36" s="1609"/>
      <c r="E36" s="1545"/>
      <c r="F36" s="1877">
        <f>+IF($P$2=0,$P36,0)</f>
        <v>0</v>
      </c>
      <c r="G36" s="1876">
        <f>+IF($P$2=0,$Q36,0)</f>
        <v>-2813</v>
      </c>
      <c r="H36" s="1545"/>
      <c r="I36" s="1877">
        <f>+IF(OR($P$2=98,$P$2=42,$P$2=96,$P$2=97),$P36,0)</f>
        <v>0</v>
      </c>
      <c r="J36" s="1876">
        <f>+IF(OR($P$2=98,$P$2=42,$P$2=96,$P$2=97),$Q36,0)</f>
        <v>0</v>
      </c>
      <c r="K36" s="1752"/>
      <c r="L36" s="1876">
        <f>+IF($P$2=33,$Q36,0)</f>
        <v>0</v>
      </c>
      <c r="M36" s="1752"/>
      <c r="N36" s="1777">
        <f t="shared" si="6"/>
        <v>-2813</v>
      </c>
      <c r="O36" s="1891"/>
      <c r="P36" s="1877">
        <f>+ROUND(OTCHET!E122,0)</f>
        <v>0</v>
      </c>
      <c r="Q36" s="1876">
        <f>+ROUND(OTCHET!F122,0)</f>
        <v>-2813</v>
      </c>
      <c r="R36" s="1734"/>
      <c r="S36" s="1993" t="s">
        <v>120</v>
      </c>
      <c r="T36" s="1994"/>
      <c r="U36" s="1995"/>
      <c r="V36" s="1573"/>
      <c r="W36" s="1553"/>
      <c r="X36" s="1553"/>
      <c r="Y36" s="1553"/>
      <c r="Z36" s="1553"/>
    </row>
    <row r="37" spans="1:26" s="1543" customFormat="1" ht="15.75">
      <c r="A37" s="1581"/>
      <c r="B37" s="1723" t="s">
        <v>1</v>
      </c>
      <c r="C37" s="1610"/>
      <c r="D37" s="1611"/>
      <c r="E37" s="1545"/>
      <c r="F37" s="1879">
        <f>+IF($P$2=0,$P37,0)</f>
        <v>0</v>
      </c>
      <c r="G37" s="1878">
        <f>+IF($P$2=0,$Q37,0)</f>
        <v>0</v>
      </c>
      <c r="H37" s="1545"/>
      <c r="I37" s="1879">
        <f>+IF(OR($P$2=98,$P$2=42,$P$2=96,$P$2=97),$P37,0)</f>
        <v>0</v>
      </c>
      <c r="J37" s="1878">
        <f>+IF(OR($P$2=98,$P$2=42,$P$2=96,$P$2=97),$Q37,0)</f>
        <v>0</v>
      </c>
      <c r="K37" s="1752"/>
      <c r="L37" s="1878">
        <f>+IF($P$2=33,$Q37,0)</f>
        <v>0</v>
      </c>
      <c r="M37" s="1752"/>
      <c r="N37" s="1778">
        <f t="shared" si="6"/>
        <v>0</v>
      </c>
      <c r="O37" s="1891"/>
      <c r="P37" s="1879">
        <f>+ROUND(OTCHET!E123,0)</f>
        <v>0</v>
      </c>
      <c r="Q37" s="1878">
        <f>+ROUND(OTCHET!F123,0)</f>
        <v>0</v>
      </c>
      <c r="R37" s="1734"/>
      <c r="S37" s="1996" t="s">
        <v>121</v>
      </c>
      <c r="T37" s="1997"/>
      <c r="U37" s="1998"/>
      <c r="V37" s="1573"/>
      <c r="W37" s="1553"/>
      <c r="X37" s="1553"/>
      <c r="Y37" s="1553"/>
      <c r="Z37" s="1553"/>
    </row>
    <row r="38" spans="1:26" s="1543" customFormat="1" ht="6" customHeight="1">
      <c r="A38" s="1581"/>
      <c r="B38" s="1612"/>
      <c r="C38" s="1613"/>
      <c r="D38" s="1614"/>
      <c r="E38" s="1545"/>
      <c r="F38" s="1762"/>
      <c r="G38" s="1761"/>
      <c r="H38" s="1545"/>
      <c r="I38" s="1762"/>
      <c r="J38" s="1761"/>
      <c r="K38" s="1752"/>
      <c r="L38" s="1761"/>
      <c r="M38" s="1752"/>
      <c r="N38" s="1763"/>
      <c r="O38" s="1891"/>
      <c r="P38" s="1762"/>
      <c r="Q38" s="1761"/>
      <c r="R38" s="1734"/>
      <c r="S38" s="1840"/>
      <c r="T38" s="1841"/>
      <c r="U38" s="1842"/>
      <c r="V38" s="1573"/>
      <c r="W38" s="1553"/>
      <c r="X38" s="1553"/>
      <c r="Y38" s="1553"/>
      <c r="Z38" s="1553"/>
    </row>
    <row r="39" spans="1:26" s="1543" customFormat="1" ht="15.75">
      <c r="A39" s="1581"/>
      <c r="B39" s="1592" t="s">
        <v>2</v>
      </c>
      <c r="C39" s="1593"/>
      <c r="D39" s="1594"/>
      <c r="E39" s="1545"/>
      <c r="F39" s="1757">
        <f>+IF($P$2=0,$P39,0)</f>
        <v>0</v>
      </c>
      <c r="G39" s="1756">
        <f>+IF($P$2=0,$Q39,0)</f>
        <v>0</v>
      </c>
      <c r="H39" s="1545"/>
      <c r="I39" s="1757">
        <f>+IF(OR($P$2=98,$P$2=42,$P$2=96,$P$2=97),$P39,0)</f>
        <v>0</v>
      </c>
      <c r="J39" s="1756">
        <f>+IF(OR($P$2=98,$P$2=42,$P$2=96,$P$2=97),$Q39,0)</f>
        <v>0</v>
      </c>
      <c r="K39" s="1752"/>
      <c r="L39" s="1756">
        <f>+IF($P$2=33,$Q39,0)</f>
        <v>0</v>
      </c>
      <c r="M39" s="1752"/>
      <c r="N39" s="1758">
        <f t="shared" si="6"/>
        <v>0</v>
      </c>
      <c r="O39" s="1891"/>
      <c r="P39" s="1757">
        <f>+ROUND(OTCHET!E116+OTCHET!E117,0)</f>
        <v>0</v>
      </c>
      <c r="Q39" s="1756">
        <f>+ROUND(OTCHET!F116+OTCHET!F117,0)</f>
        <v>0</v>
      </c>
      <c r="R39" s="1734"/>
      <c r="S39" s="1984" t="s">
        <v>122</v>
      </c>
      <c r="T39" s="1985"/>
      <c r="U39" s="1986"/>
      <c r="V39" s="1573"/>
      <c r="W39" s="1553"/>
      <c r="X39" s="1553"/>
      <c r="Y39" s="1553"/>
      <c r="Z39" s="1553"/>
    </row>
    <row r="40" spans="1:26" s="1543" customFormat="1" ht="15.75">
      <c r="A40" s="1581"/>
      <c r="B40" s="1715" t="s">
        <v>3</v>
      </c>
      <c r="C40" s="1595"/>
      <c r="D40" s="1596"/>
      <c r="E40" s="1545"/>
      <c r="F40" s="1750"/>
      <c r="G40" s="1759"/>
      <c r="H40" s="1545"/>
      <c r="I40" s="1750"/>
      <c r="J40" s="1759"/>
      <c r="K40" s="1752"/>
      <c r="L40" s="1759"/>
      <c r="M40" s="1752"/>
      <c r="N40" s="1760"/>
      <c r="O40" s="1891"/>
      <c r="P40" s="1750"/>
      <c r="Q40" s="1759"/>
      <c r="R40" s="1734"/>
      <c r="S40" s="1715" t="s">
        <v>3</v>
      </c>
      <c r="T40" s="1595"/>
      <c r="U40" s="1596"/>
      <c r="V40" s="1573"/>
      <c r="W40" s="1553"/>
      <c r="X40" s="1553"/>
      <c r="Y40" s="1553"/>
      <c r="Z40" s="1553"/>
    </row>
    <row r="41" spans="1:26" s="1543" customFormat="1" ht="15.75">
      <c r="A41" s="1581"/>
      <c r="B41" s="1716" t="s">
        <v>4</v>
      </c>
      <c r="C41" s="1597"/>
      <c r="D41" s="1598"/>
      <c r="E41" s="1545"/>
      <c r="F41" s="1751">
        <f>+IF($P$2=0,$P41,0)</f>
        <v>0</v>
      </c>
      <c r="G41" s="1779">
        <f>+IF($P$2=0,$Q41,0)</f>
        <v>0</v>
      </c>
      <c r="H41" s="1545"/>
      <c r="I41" s="1751">
        <f>+IF(OR($P$2=98,$P$2=42,$P$2=96,$P$2=97),$P41,0)</f>
        <v>0</v>
      </c>
      <c r="J41" s="1779">
        <f>+IF(OR($P$2=98,$P$2=42,$P$2=96,$P$2=97),$Q41,0)</f>
        <v>0</v>
      </c>
      <c r="K41" s="1752"/>
      <c r="L41" s="1779">
        <f>+IF($P$2=33,$Q41,0)</f>
        <v>0</v>
      </c>
      <c r="M41" s="1752"/>
      <c r="N41" s="1753">
        <f>+ROUND(+G41+J41+L41,0)</f>
        <v>0</v>
      </c>
      <c r="O41" s="1891"/>
      <c r="P41" s="1751">
        <f>+ROUND(OTCHET!E142+OTCHET!E143+OTCHET!E160+OTCHET!E161,0)</f>
        <v>0</v>
      </c>
      <c r="Q41" s="1779">
        <f>+ROUND(OTCHET!F142+OTCHET!F143+OTCHET!F160+OTCHET!F161,0)</f>
        <v>0</v>
      </c>
      <c r="R41" s="1734"/>
      <c r="S41" s="1978" t="s">
        <v>123</v>
      </c>
      <c r="T41" s="1979"/>
      <c r="U41" s="1980"/>
      <c r="V41" s="1573"/>
      <c r="W41" s="1553"/>
      <c r="X41" s="1553"/>
      <c r="Y41" s="1553"/>
      <c r="Z41" s="1553"/>
    </row>
    <row r="42" spans="1:26" s="1543" customFormat="1" ht="15.75">
      <c r="A42" s="1581"/>
      <c r="B42" s="1711" t="s">
        <v>5</v>
      </c>
      <c r="C42" s="1588"/>
      <c r="D42" s="1589"/>
      <c r="E42" s="1545"/>
      <c r="F42" s="1873">
        <f>+IF($P$2=0,$P42,0)</f>
        <v>0</v>
      </c>
      <c r="G42" s="1872">
        <f>+IF($P$2=0,$Q42,0)</f>
        <v>0</v>
      </c>
      <c r="H42" s="1545"/>
      <c r="I42" s="1873">
        <f>+IF(OR($P$2=98,$P$2=42,$P$2=96,$P$2=97),$P42,0)</f>
        <v>0</v>
      </c>
      <c r="J42" s="1872">
        <f>+IF(OR($P$2=98,$P$2=42,$P$2=96,$P$2=97),$Q42,0)</f>
        <v>0</v>
      </c>
      <c r="K42" s="1752"/>
      <c r="L42" s="1872">
        <f>+IF($P$2=33,$Q42,0)</f>
        <v>0</v>
      </c>
      <c r="M42" s="1752"/>
      <c r="N42" s="1754">
        <f>+ROUND(+G42+J42+L42,0)</f>
        <v>0</v>
      </c>
      <c r="O42" s="1891"/>
      <c r="P42" s="1873">
        <f>+ROUND(+SUM(OTCHET!E144:E149)+SUM(OTCHET!E162:E167),0)</f>
        <v>0</v>
      </c>
      <c r="Q42" s="1872">
        <f>+ROUND(+SUM(OTCHET!F144:F149)+SUM(OTCHET!F162:F167),0)</f>
        <v>0</v>
      </c>
      <c r="R42" s="1734"/>
      <c r="S42" s="1981" t="s">
        <v>124</v>
      </c>
      <c r="T42" s="1982"/>
      <c r="U42" s="1983"/>
      <c r="V42" s="1573"/>
      <c r="W42" s="1553"/>
      <c r="X42" s="1553"/>
      <c r="Y42" s="1553"/>
      <c r="Z42" s="1553"/>
    </row>
    <row r="43" spans="1:26" s="1543" customFormat="1" ht="15.75">
      <c r="A43" s="1581"/>
      <c r="B43" s="1711" t="s">
        <v>648</v>
      </c>
      <c r="C43" s="1588"/>
      <c r="D43" s="1589"/>
      <c r="E43" s="1545"/>
      <c r="F43" s="1873">
        <f>+IF($P$2=0,$P43,0)</f>
        <v>0</v>
      </c>
      <c r="G43" s="1872">
        <f>+IF($P$2=0,$Q43,0)</f>
        <v>0</v>
      </c>
      <c r="H43" s="1545"/>
      <c r="I43" s="1873">
        <f>+IF(OR($P$2=98,$P$2=42,$P$2=96,$P$2=97),$P43,0)</f>
        <v>0</v>
      </c>
      <c r="J43" s="1872">
        <f>+IF(OR($P$2=98,$P$2=42,$P$2=96,$P$2=97),$Q43,0)</f>
        <v>0</v>
      </c>
      <c r="K43" s="1752"/>
      <c r="L43" s="1872">
        <f>+IF($P$2=33,$Q43,0)</f>
        <v>0</v>
      </c>
      <c r="M43" s="1752"/>
      <c r="N43" s="1754">
        <f>+ROUND(+G43+J43+L43,0)</f>
        <v>0</v>
      </c>
      <c r="O43" s="1891"/>
      <c r="P43" s="1873">
        <f>+ROUND(OTCHET!E150,0)</f>
        <v>0</v>
      </c>
      <c r="Q43" s="1872">
        <f>+ROUND(OTCHET!F150,0)</f>
        <v>0</v>
      </c>
      <c r="R43" s="1734"/>
      <c r="S43" s="1981" t="s">
        <v>125</v>
      </c>
      <c r="T43" s="1982"/>
      <c r="U43" s="1983"/>
      <c r="V43" s="1573"/>
      <c r="W43" s="1553"/>
      <c r="X43" s="1553"/>
      <c r="Y43" s="1553"/>
      <c r="Z43" s="1553"/>
    </row>
    <row r="44" spans="1:26" s="1543" customFormat="1" ht="15.75">
      <c r="A44" s="1581"/>
      <c r="B44" s="1714" t="s">
        <v>6</v>
      </c>
      <c r="C44" s="1590"/>
      <c r="D44" s="1591"/>
      <c r="E44" s="1545"/>
      <c r="F44" s="1785">
        <f>+IF($P$2=0,$P44,0)</f>
        <v>0</v>
      </c>
      <c r="G44" s="1784">
        <f>+IF($P$2=0,$Q44,0)</f>
        <v>0</v>
      </c>
      <c r="H44" s="1545"/>
      <c r="I44" s="1785">
        <f>+IF(OR($P$2=98,$P$2=42,$P$2=96,$P$2=97),$P44,0)</f>
        <v>0</v>
      </c>
      <c r="J44" s="1784">
        <f>+IF(OR($P$2=98,$P$2=42,$P$2=96,$P$2=97),$Q44,0)</f>
        <v>0</v>
      </c>
      <c r="K44" s="1752"/>
      <c r="L44" s="1784">
        <f>+IF($P$2=33,$Q44,0)</f>
        <v>0</v>
      </c>
      <c r="M44" s="1752"/>
      <c r="N44" s="1755">
        <f>+ROUND(+G44+J44+L44,0)</f>
        <v>0</v>
      </c>
      <c r="O44" s="1891"/>
      <c r="P44" s="1785">
        <f>+ROUND(OTCHET!E138,0)</f>
        <v>0</v>
      </c>
      <c r="Q44" s="1784">
        <f>+ROUND(OTCHET!F138,0)</f>
        <v>0</v>
      </c>
      <c r="R44" s="1734"/>
      <c r="S44" s="1990" t="s">
        <v>126</v>
      </c>
      <c r="T44" s="1991"/>
      <c r="U44" s="1992"/>
      <c r="V44" s="1573"/>
      <c r="W44" s="1553"/>
      <c r="X44" s="1553"/>
      <c r="Y44" s="1553"/>
      <c r="Z44" s="1553"/>
    </row>
    <row r="45" spans="1:26" s="1543" customFormat="1" ht="15.75">
      <c r="A45" s="1581"/>
      <c r="B45" s="1592" t="s">
        <v>7</v>
      </c>
      <c r="C45" s="1593"/>
      <c r="D45" s="1594"/>
      <c r="E45" s="1545"/>
      <c r="F45" s="1757">
        <f>+ROUND(+SUM(F41:F44),0)</f>
        <v>0</v>
      </c>
      <c r="G45" s="1756">
        <f>+ROUND(+SUM(G41:G44),0)</f>
        <v>0</v>
      </c>
      <c r="H45" s="1545"/>
      <c r="I45" s="1757">
        <f>+ROUND(+SUM(I41:I44),0)</f>
        <v>0</v>
      </c>
      <c r="J45" s="1756">
        <f>+ROUND(+SUM(J41:J44),0)</f>
        <v>0</v>
      </c>
      <c r="K45" s="1752"/>
      <c r="L45" s="1756">
        <f>+ROUND(+SUM(L41:L44),0)</f>
        <v>0</v>
      </c>
      <c r="M45" s="1752"/>
      <c r="N45" s="1758">
        <f>+ROUND(+SUM(N41:N44),0)</f>
        <v>0</v>
      </c>
      <c r="O45" s="1891"/>
      <c r="P45" s="1757">
        <f>+ROUND(+SUM(P41:P44),0)</f>
        <v>0</v>
      </c>
      <c r="Q45" s="1756">
        <f>+ROUND(+SUM(Q41:Q44),0)</f>
        <v>0</v>
      </c>
      <c r="R45" s="1734"/>
      <c r="S45" s="1984" t="s">
        <v>127</v>
      </c>
      <c r="T45" s="1985"/>
      <c r="U45" s="1986"/>
      <c r="V45" s="1573"/>
      <c r="W45" s="1553"/>
      <c r="X45" s="1553"/>
      <c r="Y45" s="1553"/>
      <c r="Z45" s="1553"/>
    </row>
    <row r="46" spans="1:26" s="1543" customFormat="1" ht="6" customHeight="1">
      <c r="A46" s="1581"/>
      <c r="B46" s="1615"/>
      <c r="C46" s="1600"/>
      <c r="D46" s="1601"/>
      <c r="E46" s="1545"/>
      <c r="F46" s="1751"/>
      <c r="G46" s="1779"/>
      <c r="H46" s="1545"/>
      <c r="I46" s="1751"/>
      <c r="J46" s="1779"/>
      <c r="K46" s="1752"/>
      <c r="L46" s="1779"/>
      <c r="M46" s="1752"/>
      <c r="N46" s="1753"/>
      <c r="O46" s="1891"/>
      <c r="P46" s="1751"/>
      <c r="Q46" s="1779"/>
      <c r="R46" s="1734"/>
      <c r="S46" s="1843"/>
      <c r="T46" s="1844"/>
      <c r="U46" s="1845"/>
      <c r="V46" s="1573"/>
      <c r="W46" s="1553"/>
      <c r="X46" s="1553"/>
      <c r="Y46" s="1553"/>
      <c r="Z46" s="1553"/>
    </row>
    <row r="47" spans="1:26" s="1543" customFormat="1" ht="16.5" thickBot="1">
      <c r="A47" s="1581"/>
      <c r="B47" s="1724" t="s">
        <v>8</v>
      </c>
      <c r="C47" s="1616"/>
      <c r="D47" s="1617"/>
      <c r="E47" s="1545"/>
      <c r="F47" s="1781">
        <f>+ROUND(F22+F27+F34+F39+F45,0)</f>
        <v>142000</v>
      </c>
      <c r="G47" s="1780">
        <f>+ROUND(G22+G27+G34+G39+G45,0)</f>
        <v>102353</v>
      </c>
      <c r="H47" s="1545"/>
      <c r="I47" s="1781">
        <f>+ROUND(I22+I27+I34+I39+I45,0)</f>
        <v>0</v>
      </c>
      <c r="J47" s="1780">
        <f>+ROUND(J22+J27+J34+J39+J45,0)</f>
        <v>0</v>
      </c>
      <c r="K47" s="1752"/>
      <c r="L47" s="1780">
        <f>+ROUND(L22+L27+L34+L39+L45,0)</f>
        <v>0</v>
      </c>
      <c r="M47" s="1752"/>
      <c r="N47" s="1782">
        <f>+ROUND(N22+N27+N34+N39+N45,0)</f>
        <v>102353</v>
      </c>
      <c r="O47" s="1893"/>
      <c r="P47" s="1781">
        <f>+ROUND(P22+P27+P34+P39+P45,0)</f>
        <v>142000</v>
      </c>
      <c r="Q47" s="1780">
        <f>+ROUND(Q22+Q27+Q34+Q39+Q45,0)</f>
        <v>102353</v>
      </c>
      <c r="R47" s="1734"/>
      <c r="S47" s="1999" t="s">
        <v>128</v>
      </c>
      <c r="T47" s="2000"/>
      <c r="U47" s="2001"/>
      <c r="V47" s="1573"/>
      <c r="W47" s="1553"/>
      <c r="X47" s="1553"/>
      <c r="Y47" s="1553"/>
      <c r="Z47" s="1553"/>
    </row>
    <row r="48" spans="1:26" s="1543" customFormat="1" ht="15.75">
      <c r="A48" s="1581"/>
      <c r="B48" s="1712" t="s">
        <v>9</v>
      </c>
      <c r="C48" s="1582"/>
      <c r="D48" s="1583"/>
      <c r="E48" s="1545"/>
      <c r="F48" s="1762"/>
      <c r="G48" s="1761"/>
      <c r="H48" s="1545"/>
      <c r="I48" s="1762"/>
      <c r="J48" s="1761"/>
      <c r="K48" s="1752"/>
      <c r="L48" s="1761"/>
      <c r="M48" s="1752"/>
      <c r="N48" s="1763"/>
      <c r="O48" s="1891"/>
      <c r="P48" s="1762"/>
      <c r="Q48" s="1761"/>
      <c r="R48" s="1734"/>
      <c r="S48" s="1712" t="s">
        <v>9</v>
      </c>
      <c r="T48" s="1582"/>
      <c r="U48" s="1583"/>
      <c r="V48" s="1573"/>
      <c r="W48" s="1553"/>
      <c r="X48" s="1553"/>
      <c r="Y48" s="1553"/>
      <c r="Z48" s="1553"/>
    </row>
    <row r="49" spans="1:26" s="1543" customFormat="1" ht="15.75">
      <c r="A49" s="1581"/>
      <c r="B49" s="1715" t="s">
        <v>10</v>
      </c>
      <c r="C49" s="1595"/>
      <c r="D49" s="1596"/>
      <c r="E49" s="1618"/>
      <c r="F49" s="1762"/>
      <c r="G49" s="1761"/>
      <c r="H49" s="1545"/>
      <c r="I49" s="1762"/>
      <c r="J49" s="1761"/>
      <c r="K49" s="1752"/>
      <c r="L49" s="1761"/>
      <c r="M49" s="1752"/>
      <c r="N49" s="1763"/>
      <c r="O49" s="1891"/>
      <c r="P49" s="1762"/>
      <c r="Q49" s="1761"/>
      <c r="R49" s="1734"/>
      <c r="S49" s="1715" t="s">
        <v>10</v>
      </c>
      <c r="T49" s="1595"/>
      <c r="U49" s="1596"/>
      <c r="V49" s="1573"/>
      <c r="W49" s="1553"/>
      <c r="X49" s="1553"/>
      <c r="Y49" s="1553"/>
      <c r="Z49" s="1553"/>
    </row>
    <row r="50" spans="1:26" s="1543" customFormat="1" ht="15.75">
      <c r="A50" s="1581"/>
      <c r="B50" s="1716" t="s">
        <v>11</v>
      </c>
      <c r="C50" s="1597"/>
      <c r="D50" s="1598"/>
      <c r="E50" s="1618"/>
      <c r="F50" s="1762">
        <f>+IF($P$2=0,$P50,0)</f>
        <v>578867</v>
      </c>
      <c r="G50" s="1761">
        <f>+IF($P$2=0,$Q50,0)</f>
        <v>555980</v>
      </c>
      <c r="H50" s="1545"/>
      <c r="I50" s="1762">
        <f>+IF(OR($P$2=98,$P$2=42,$P$2=96,$P$2=97),$P50,0)</f>
        <v>0</v>
      </c>
      <c r="J50" s="1761">
        <f>+IF(OR($P$2=98,$P$2=42,$P$2=96,$P$2=97),$Q50,0)</f>
        <v>0</v>
      </c>
      <c r="K50" s="1752"/>
      <c r="L50" s="1761">
        <f>+IF($P$2=33,$Q50,0)</f>
        <v>0</v>
      </c>
      <c r="M50" s="1752"/>
      <c r="N50" s="1763">
        <f>+ROUND(+G50+J50+L50,0)</f>
        <v>555980</v>
      </c>
      <c r="O50" s="1891"/>
      <c r="P50" s="1762">
        <f>+ROUND(OTCHET!E204-SUM(OTCHET!E216:E218)+OTCHET!E271+IF(+OR(OTCHET!$F$12="5500",OTCHET!$F$12="5600"),0,+OTCHET!E297),0)</f>
        <v>578867</v>
      </c>
      <c r="Q50" s="1761">
        <f>+ROUND(OTCHET!F204-SUM(OTCHET!F216:F218)+OTCHET!F271+IF(+OR(OTCHET!$F$12="5500",OTCHET!$F$12="5600"),0,+OTCHET!F297),0)</f>
        <v>555980</v>
      </c>
      <c r="R50" s="1734"/>
      <c r="S50" s="1978" t="s">
        <v>129</v>
      </c>
      <c r="T50" s="1979"/>
      <c r="U50" s="1980"/>
      <c r="V50" s="1573"/>
      <c r="W50" s="1553"/>
      <c r="X50" s="1553"/>
      <c r="Y50" s="1553"/>
      <c r="Z50" s="1553"/>
    </row>
    <row r="51" spans="1:26" s="1543" customFormat="1" ht="15.75">
      <c r="A51" s="1581"/>
      <c r="B51" s="1711" t="s">
        <v>12</v>
      </c>
      <c r="C51" s="1588"/>
      <c r="D51" s="1589"/>
      <c r="E51" s="1545"/>
      <c r="F51" s="1785">
        <f>+IF($P$2=0,$P51,0)</f>
        <v>0</v>
      </c>
      <c r="G51" s="1784">
        <f>+IF($P$2=0,$Q51,0)</f>
        <v>2408</v>
      </c>
      <c r="H51" s="1545"/>
      <c r="I51" s="1785">
        <f>+IF(OR($P$2=98,$P$2=42,$P$2=96,$P$2=97),$P51,0)</f>
        <v>0</v>
      </c>
      <c r="J51" s="1784">
        <f>+IF(OR($P$2=98,$P$2=42,$P$2=96,$P$2=97),$Q51,0)</f>
        <v>0</v>
      </c>
      <c r="K51" s="1752"/>
      <c r="L51" s="1784">
        <f>+IF($P$2=33,$Q51,0)</f>
        <v>0</v>
      </c>
      <c r="M51" s="1752"/>
      <c r="N51" s="1755">
        <f>+ROUND(+G51+J51+L51,0)</f>
        <v>2408</v>
      </c>
      <c r="O51" s="1891"/>
      <c r="P51" s="1785">
        <f>+ROUND(+SUM(OTCHET!E216:E218),0)</f>
        <v>0</v>
      </c>
      <c r="Q51" s="1784">
        <f>+ROUND(+SUM(OTCHET!F216:F218),0)</f>
        <v>2408</v>
      </c>
      <c r="R51" s="1734"/>
      <c r="S51" s="1981" t="s">
        <v>130</v>
      </c>
      <c r="T51" s="1982"/>
      <c r="U51" s="1983"/>
      <c r="V51" s="1573"/>
      <c r="W51" s="1553"/>
      <c r="X51" s="1553"/>
      <c r="Y51" s="1553"/>
      <c r="Z51" s="1553"/>
    </row>
    <row r="52" spans="1:26" s="1543" customFormat="1" ht="15.75">
      <c r="A52" s="1581"/>
      <c r="B52" s="1711" t="s">
        <v>13</v>
      </c>
      <c r="C52" s="1588"/>
      <c r="D52" s="1589"/>
      <c r="E52" s="1545"/>
      <c r="F52" s="1785">
        <f>+IF($P$2=0,$P52,0)</f>
        <v>21000</v>
      </c>
      <c r="G52" s="1784">
        <f>+IF($P$2=0,$Q52,0)</f>
        <v>20320</v>
      </c>
      <c r="H52" s="1545"/>
      <c r="I52" s="1785">
        <f>+IF(OR($P$2=98,$P$2=42,$P$2=96,$P$2=97),$P52,0)</f>
        <v>0</v>
      </c>
      <c r="J52" s="1784">
        <f>+IF(OR($P$2=98,$P$2=42,$P$2=96,$P$2=97),$Q52,0)</f>
        <v>0</v>
      </c>
      <c r="K52" s="1752"/>
      <c r="L52" s="1784">
        <f>+IF($P$2=33,$Q52,0)</f>
        <v>0</v>
      </c>
      <c r="M52" s="1752"/>
      <c r="N52" s="1755">
        <f>+ROUND(+G52+J52+L52,0)</f>
        <v>20320</v>
      </c>
      <c r="O52" s="1891"/>
      <c r="P52" s="1785">
        <f>+ROUND(OTCHET!E222,0)</f>
        <v>21000</v>
      </c>
      <c r="Q52" s="1784">
        <f>+ROUND(OTCHET!F222,0)</f>
        <v>20320</v>
      </c>
      <c r="R52" s="1734"/>
      <c r="S52" s="1981" t="s">
        <v>131</v>
      </c>
      <c r="T52" s="1982"/>
      <c r="U52" s="1983"/>
      <c r="V52" s="1573"/>
      <c r="W52" s="1553"/>
      <c r="X52" s="1553"/>
      <c r="Y52" s="1553"/>
      <c r="Z52" s="1553"/>
    </row>
    <row r="53" spans="1:26" s="1543" customFormat="1" ht="15.75">
      <c r="A53" s="1581"/>
      <c r="B53" s="1711" t="s">
        <v>14</v>
      </c>
      <c r="C53" s="1588"/>
      <c r="D53" s="1589"/>
      <c r="E53" s="1545"/>
      <c r="F53" s="1785">
        <f>+IF($P$2=0,$P53,0)</f>
        <v>446318</v>
      </c>
      <c r="G53" s="1784">
        <f>+IF($P$2=0,$Q53,0)</f>
        <v>444769</v>
      </c>
      <c r="H53" s="1545"/>
      <c r="I53" s="1785">
        <f>+IF(OR($P$2=98,$P$2=42,$P$2=96,$P$2=97),$P53,0)</f>
        <v>0</v>
      </c>
      <c r="J53" s="1784">
        <f>+IF(OR($P$2=98,$P$2=42,$P$2=96,$P$2=97),$Q53,0)</f>
        <v>0</v>
      </c>
      <c r="K53" s="1752"/>
      <c r="L53" s="1784">
        <f>+IF($P$2=33,$Q53,0)</f>
        <v>0</v>
      </c>
      <c r="M53" s="1752"/>
      <c r="N53" s="1755">
        <f>+ROUND(+G53+J53+L53,0)</f>
        <v>444769</v>
      </c>
      <c r="O53" s="1891"/>
      <c r="P53" s="1785">
        <f>+ROUND(OTCHET!E186+OTCHET!E189,0)</f>
        <v>446318</v>
      </c>
      <c r="Q53" s="1784">
        <f>+ROUND(OTCHET!F186+OTCHET!F189,0)</f>
        <v>444769</v>
      </c>
      <c r="R53" s="1734"/>
      <c r="S53" s="1981" t="s">
        <v>132</v>
      </c>
      <c r="T53" s="1982"/>
      <c r="U53" s="1983"/>
      <c r="V53" s="1573"/>
      <c r="W53" s="1553"/>
      <c r="X53" s="1553"/>
      <c r="Y53" s="1553"/>
      <c r="Z53" s="1553"/>
    </row>
    <row r="54" spans="1:26" s="1543" customFormat="1" ht="15.75">
      <c r="A54" s="1581"/>
      <c r="B54" s="1714" t="s">
        <v>15</v>
      </c>
      <c r="C54" s="1590"/>
      <c r="D54" s="1591"/>
      <c r="E54" s="1545"/>
      <c r="F54" s="1785">
        <f>+IF($P$2=0,$P54,0)</f>
        <v>107413</v>
      </c>
      <c r="G54" s="1784">
        <f>+IF($P$2=0,$Q54,0)</f>
        <v>106179</v>
      </c>
      <c r="H54" s="1545"/>
      <c r="I54" s="1785">
        <f>+IF(OR($P$2=98,$P$2=42,$P$2=96,$P$2=97),$P54,0)</f>
        <v>0</v>
      </c>
      <c r="J54" s="1784">
        <f>+IF(OR($P$2=98,$P$2=42,$P$2=96,$P$2=97),$Q54,0)</f>
        <v>0</v>
      </c>
      <c r="K54" s="1752"/>
      <c r="L54" s="1784">
        <f>+IF($P$2=33,$Q54,0)</f>
        <v>0</v>
      </c>
      <c r="M54" s="1752"/>
      <c r="N54" s="1755">
        <f>+ROUND(+G54+J54+L54,0)</f>
        <v>106179</v>
      </c>
      <c r="O54" s="1891"/>
      <c r="P54" s="1785">
        <f>+ROUND(OTCHET!E195+OTCHET!E203,0)</f>
        <v>107413</v>
      </c>
      <c r="Q54" s="1784">
        <f>+ROUND(OTCHET!F195+OTCHET!F203,0)</f>
        <v>106179</v>
      </c>
      <c r="R54" s="1734"/>
      <c r="S54" s="1990" t="s">
        <v>133</v>
      </c>
      <c r="T54" s="1991"/>
      <c r="U54" s="1992"/>
      <c r="V54" s="1573"/>
      <c r="W54" s="1553"/>
      <c r="X54" s="1553"/>
      <c r="Y54" s="1553"/>
      <c r="Z54" s="1553"/>
    </row>
    <row r="55" spans="1:26" s="1543" customFormat="1" ht="15.75">
      <c r="A55" s="1581"/>
      <c r="B55" s="1592" t="s">
        <v>16</v>
      </c>
      <c r="C55" s="1593"/>
      <c r="D55" s="1594"/>
      <c r="E55" s="1545"/>
      <c r="F55" s="1757">
        <f>+ROUND(+SUM(F50:F54),0)</f>
        <v>1153598</v>
      </c>
      <c r="G55" s="1756">
        <f>+ROUND(+SUM(G50:G54),0)</f>
        <v>1129656</v>
      </c>
      <c r="H55" s="1545"/>
      <c r="I55" s="1757">
        <f>+ROUND(+SUM(I50:I54),0)</f>
        <v>0</v>
      </c>
      <c r="J55" s="1756">
        <f>+ROUND(+SUM(J50:J54),0)</f>
        <v>0</v>
      </c>
      <c r="K55" s="1752"/>
      <c r="L55" s="1756">
        <f>+ROUND(+SUM(L50:L54),0)</f>
        <v>0</v>
      </c>
      <c r="M55" s="1752"/>
      <c r="N55" s="1758">
        <f>+ROUND(+SUM(N50:N54),0)</f>
        <v>1129656</v>
      </c>
      <c r="O55" s="1891"/>
      <c r="P55" s="1757">
        <f>+ROUND(+SUM(P50:P54),0)</f>
        <v>1153598</v>
      </c>
      <c r="Q55" s="1756">
        <f>+ROUND(+SUM(Q50:Q54),0)</f>
        <v>1129656</v>
      </c>
      <c r="R55" s="1734"/>
      <c r="S55" s="1984" t="s">
        <v>134</v>
      </c>
      <c r="T55" s="1985"/>
      <c r="U55" s="1986"/>
      <c r="V55" s="1573"/>
      <c r="W55" s="1553"/>
      <c r="X55" s="1553"/>
      <c r="Y55" s="1553"/>
      <c r="Z55" s="1553"/>
    </row>
    <row r="56" spans="1:26" s="1543" customFormat="1" ht="15.75">
      <c r="A56" s="1581"/>
      <c r="B56" s="1715" t="s">
        <v>17</v>
      </c>
      <c r="C56" s="1595"/>
      <c r="D56" s="1596"/>
      <c r="E56" s="1618"/>
      <c r="F56" s="1762"/>
      <c r="G56" s="1761"/>
      <c r="H56" s="1545"/>
      <c r="I56" s="1762"/>
      <c r="J56" s="1761"/>
      <c r="K56" s="1752"/>
      <c r="L56" s="1761"/>
      <c r="M56" s="1752"/>
      <c r="N56" s="1763"/>
      <c r="O56" s="1891"/>
      <c r="P56" s="1762"/>
      <c r="Q56" s="1761"/>
      <c r="R56" s="1734"/>
      <c r="S56" s="1715" t="s">
        <v>17</v>
      </c>
      <c r="T56" s="1595"/>
      <c r="U56" s="1596"/>
      <c r="V56" s="1573"/>
      <c r="W56" s="1553"/>
      <c r="X56" s="1553"/>
      <c r="Y56" s="1553"/>
      <c r="Z56" s="1553"/>
    </row>
    <row r="57" spans="1:26" s="1543" customFormat="1" ht="15.75">
      <c r="A57" s="1581"/>
      <c r="B57" s="1716" t="s">
        <v>18</v>
      </c>
      <c r="C57" s="1597"/>
      <c r="D57" s="1598"/>
      <c r="E57" s="1618"/>
      <c r="F57" s="1762">
        <f>+IF($P$2=0,$P57,0)</f>
        <v>0</v>
      </c>
      <c r="G57" s="1761">
        <f>+IF($P$2=0,$Q57,0)</f>
        <v>0</v>
      </c>
      <c r="H57" s="1545"/>
      <c r="I57" s="1762">
        <f>+IF(OR($P$2=98,$P$2=42,$P$2=96,$P$2=97),$P57,0)</f>
        <v>0</v>
      </c>
      <c r="J57" s="1761">
        <f>+IF(OR($P$2=98,$P$2=42,$P$2=96,$P$2=97),$Q57,0)</f>
        <v>0</v>
      </c>
      <c r="K57" s="1752"/>
      <c r="L57" s="1761">
        <f>+IF($P$2=33,$Q57,0)</f>
        <v>0</v>
      </c>
      <c r="M57" s="1752"/>
      <c r="N57" s="1763">
        <f>+ROUND(+G57+J57+L57,0)</f>
        <v>0</v>
      </c>
      <c r="O57" s="1891"/>
      <c r="P57" s="1762">
        <f>+ROUND(OTCHET!E287,0)</f>
        <v>0</v>
      </c>
      <c r="Q57" s="1761">
        <f>+ROUND(OTCHET!F287,0)</f>
        <v>0</v>
      </c>
      <c r="R57" s="1734"/>
      <c r="S57" s="1978" t="s">
        <v>135</v>
      </c>
      <c r="T57" s="1979"/>
      <c r="U57" s="1980"/>
      <c r="V57" s="1573"/>
      <c r="W57" s="1553"/>
      <c r="X57" s="1553"/>
      <c r="Y57" s="1553"/>
      <c r="Z57" s="1553"/>
    </row>
    <row r="58" spans="1:26" s="1543" customFormat="1" ht="15.75">
      <c r="A58" s="1581"/>
      <c r="B58" s="1711" t="s">
        <v>19</v>
      </c>
      <c r="C58" s="1588"/>
      <c r="D58" s="1589"/>
      <c r="E58" s="1545"/>
      <c r="F58" s="1785">
        <f>+IF($P$2=0,$P58,0)</f>
        <v>0</v>
      </c>
      <c r="G58" s="1784">
        <f>+IF($P$2=0,$Q58,0)</f>
        <v>0</v>
      </c>
      <c r="H58" s="1545"/>
      <c r="I58" s="1785">
        <f>+IF(OR($P$2=98,$P$2=42,$P$2=96,$P$2=97),$P58,0)</f>
        <v>0</v>
      </c>
      <c r="J58" s="1784">
        <f>+IF(OR($P$2=98,$P$2=42,$P$2=96,$P$2=97),$Q58,0)</f>
        <v>0</v>
      </c>
      <c r="K58" s="1752"/>
      <c r="L58" s="1784">
        <f>+IF($P$2=33,$Q58,0)</f>
        <v>0</v>
      </c>
      <c r="M58" s="1752"/>
      <c r="N58" s="1755">
        <f>+ROUND(+G58+J58+L58,0)</f>
        <v>0</v>
      </c>
      <c r="O58" s="1891"/>
      <c r="P58" s="1785">
        <f>+ROUND(+OTCHET!E275+OTCHET!E276,0)</f>
        <v>0</v>
      </c>
      <c r="Q58" s="1784">
        <f>+ROUND(+OTCHET!F275+OTCHET!F276,0)</f>
        <v>0</v>
      </c>
      <c r="R58" s="1734"/>
      <c r="S58" s="1981" t="s">
        <v>136</v>
      </c>
      <c r="T58" s="1982"/>
      <c r="U58" s="1983"/>
      <c r="V58" s="1573"/>
      <c r="W58" s="1553"/>
      <c r="X58" s="1553"/>
      <c r="Y58" s="1553"/>
      <c r="Z58" s="1553"/>
    </row>
    <row r="59" spans="1:26" s="1543" customFormat="1" ht="15.75">
      <c r="A59" s="1581"/>
      <c r="B59" s="1711" t="s">
        <v>20</v>
      </c>
      <c r="C59" s="1588"/>
      <c r="D59" s="1589"/>
      <c r="E59" s="1545"/>
      <c r="F59" s="1785">
        <f>+IF($P$2=0,$P59,0)</f>
        <v>3500</v>
      </c>
      <c r="G59" s="1784">
        <f>+IF($P$2=0,$Q59,0)</f>
        <v>1800</v>
      </c>
      <c r="H59" s="1545"/>
      <c r="I59" s="1785">
        <f>+IF(OR($P$2=98,$P$2=42,$P$2=96,$P$2=97),$P59,0)</f>
        <v>0</v>
      </c>
      <c r="J59" s="1784">
        <f>+IF(OR($P$2=98,$P$2=42,$P$2=96,$P$2=97),$Q59,0)</f>
        <v>0</v>
      </c>
      <c r="K59" s="1752"/>
      <c r="L59" s="1784">
        <f>+IF($P$2=33,$Q59,0)</f>
        <v>0</v>
      </c>
      <c r="M59" s="1752"/>
      <c r="N59" s="1755">
        <f>+ROUND(+G59+J59+L59,0)</f>
        <v>1800</v>
      </c>
      <c r="O59" s="1891"/>
      <c r="P59" s="1785">
        <f>+ROUND(OTCHET!E284,0)</f>
        <v>3500</v>
      </c>
      <c r="Q59" s="1784">
        <f>+ROUND(OTCHET!F284,0)</f>
        <v>1800</v>
      </c>
      <c r="R59" s="1734"/>
      <c r="S59" s="1981" t="s">
        <v>137</v>
      </c>
      <c r="T59" s="1982"/>
      <c r="U59" s="1983"/>
      <c r="V59" s="1573"/>
      <c r="W59" s="1553"/>
      <c r="X59" s="1553"/>
      <c r="Y59" s="1553"/>
      <c r="Z59" s="1553"/>
    </row>
    <row r="60" spans="1:26" s="1543" customFormat="1" ht="15.75">
      <c r="A60" s="1581"/>
      <c r="B60" s="1714" t="s">
        <v>21</v>
      </c>
      <c r="C60" s="1590"/>
      <c r="D60" s="1591"/>
      <c r="E60" s="1545"/>
      <c r="F60" s="1881">
        <f>+IF($P$2=0,$P60,0)</f>
        <v>0</v>
      </c>
      <c r="G60" s="1880">
        <f>+IF($P$2=0,$Q60,0)</f>
        <v>0</v>
      </c>
      <c r="H60" s="1545"/>
      <c r="I60" s="1881">
        <f>+IF(OR($P$2=98,$P$2=42,$P$2=96,$P$2=97),$P60,0)</f>
        <v>0</v>
      </c>
      <c r="J60" s="1880">
        <f>+IF(OR($P$2=98,$P$2=42,$P$2=96,$P$2=97),$Q60,0)</f>
        <v>0</v>
      </c>
      <c r="K60" s="1752"/>
      <c r="L60" s="1880">
        <f>+IF($P$2=33,$Q60,0)</f>
        <v>0</v>
      </c>
      <c r="M60" s="1752"/>
      <c r="N60" s="1783">
        <f>+ROUND(+G60+J60+L60,0)</f>
        <v>0</v>
      </c>
      <c r="O60" s="1891"/>
      <c r="P60" s="1881">
        <f>+ROUND(OTCHET!E293,0)</f>
        <v>0</v>
      </c>
      <c r="Q60" s="1880">
        <f>+ROUND(OTCHET!F293,0)</f>
        <v>0</v>
      </c>
      <c r="R60" s="1734"/>
      <c r="S60" s="1990" t="s">
        <v>138</v>
      </c>
      <c r="T60" s="1991"/>
      <c r="U60" s="1992"/>
      <c r="V60" s="1573"/>
      <c r="W60" s="1553"/>
      <c r="X60" s="1553"/>
      <c r="Y60" s="1553"/>
      <c r="Z60" s="1553"/>
    </row>
    <row r="61" spans="1:26" s="1543" customFormat="1" ht="15.75">
      <c r="A61" s="1581"/>
      <c r="B61" s="1725" t="s">
        <v>22</v>
      </c>
      <c r="C61" s="1619"/>
      <c r="D61" s="1620"/>
      <c r="E61" s="1545"/>
      <c r="F61" s="1883">
        <f>+IF($P$2=0,$P61,0)</f>
        <v>0</v>
      </c>
      <c r="G61" s="1882">
        <f>+IF($P$2=0,$Q61,0)</f>
        <v>0</v>
      </c>
      <c r="H61" s="1545"/>
      <c r="I61" s="1883">
        <f>+IF(OR($P$2=98,$P$2=42,$P$2=96,$P$2=97),$P61,0)</f>
        <v>0</v>
      </c>
      <c r="J61" s="1882">
        <f>+IF(OR($P$2=98,$P$2=42,$P$2=96,$P$2=97),$Q61,0)</f>
        <v>0</v>
      </c>
      <c r="K61" s="1752"/>
      <c r="L61" s="1882">
        <f>+IF($P$2=33,$Q61,0)</f>
        <v>0</v>
      </c>
      <c r="M61" s="1752"/>
      <c r="N61" s="1884">
        <f>+ROUND(+G61+J61+L61,0)</f>
        <v>0</v>
      </c>
      <c r="O61" s="1891"/>
      <c r="P61" s="1883">
        <f>+ROUND(OTCHET!E296,0)</f>
        <v>0</v>
      </c>
      <c r="Q61" s="1882">
        <f>+ROUND(OTCHET!F296,0)</f>
        <v>0</v>
      </c>
      <c r="R61" s="1734"/>
      <c r="S61" s="1846" t="s">
        <v>139</v>
      </c>
      <c r="T61" s="1847"/>
      <c r="U61" s="1848"/>
      <c r="V61" s="1573"/>
      <c r="W61" s="1553"/>
      <c r="X61" s="1553"/>
      <c r="Y61" s="1553"/>
      <c r="Z61" s="1553"/>
    </row>
    <row r="62" spans="1:26" s="1543" customFormat="1" ht="15.75">
      <c r="A62" s="1581"/>
      <c r="B62" s="1592" t="s">
        <v>23</v>
      </c>
      <c r="C62" s="1593"/>
      <c r="D62" s="1594"/>
      <c r="E62" s="1545"/>
      <c r="F62" s="1757">
        <f>+ROUND(+SUM(F57:F60),0)</f>
        <v>3500</v>
      </c>
      <c r="G62" s="1756">
        <f>+ROUND(+SUM(G57:G60),0)</f>
        <v>1800</v>
      </c>
      <c r="H62" s="1545"/>
      <c r="I62" s="1757">
        <f>+ROUND(+SUM(I57:I60),0)</f>
        <v>0</v>
      </c>
      <c r="J62" s="1756">
        <f>+ROUND(+SUM(J57:J60),0)</f>
        <v>0</v>
      </c>
      <c r="K62" s="1752"/>
      <c r="L62" s="1756">
        <f>+ROUND(+SUM(L57:L60),0)</f>
        <v>0</v>
      </c>
      <c r="M62" s="1752"/>
      <c r="N62" s="1758">
        <f>+ROUND(+SUM(N57:N60),0)</f>
        <v>1800</v>
      </c>
      <c r="O62" s="1891"/>
      <c r="P62" s="1757">
        <f>+ROUND(+SUM(P57:P60),0)</f>
        <v>3500</v>
      </c>
      <c r="Q62" s="1756">
        <f>+ROUND(+SUM(Q57:Q60),0)</f>
        <v>1800</v>
      </c>
      <c r="R62" s="1734"/>
      <c r="S62" s="1984" t="s">
        <v>140</v>
      </c>
      <c r="T62" s="1985"/>
      <c r="U62" s="1986"/>
      <c r="V62" s="1573"/>
      <c r="W62" s="1553"/>
      <c r="X62" s="1553"/>
      <c r="Y62" s="1553"/>
      <c r="Z62" s="1553"/>
    </row>
    <row r="63" spans="1:26" s="1543" customFormat="1" ht="15.75">
      <c r="A63" s="1581"/>
      <c r="B63" s="1715" t="s">
        <v>24</v>
      </c>
      <c r="C63" s="1595"/>
      <c r="D63" s="1596"/>
      <c r="E63" s="1618"/>
      <c r="F63" s="1785"/>
      <c r="G63" s="1784"/>
      <c r="H63" s="1545"/>
      <c r="I63" s="1785"/>
      <c r="J63" s="1784"/>
      <c r="K63" s="1752"/>
      <c r="L63" s="1784"/>
      <c r="M63" s="1752"/>
      <c r="N63" s="1755"/>
      <c r="O63" s="1891"/>
      <c r="P63" s="1785"/>
      <c r="Q63" s="1784"/>
      <c r="R63" s="1734"/>
      <c r="S63" s="1715" t="s">
        <v>24</v>
      </c>
      <c r="T63" s="1595"/>
      <c r="U63" s="1596"/>
      <c r="V63" s="1573"/>
      <c r="W63" s="1553"/>
      <c r="X63" s="1553"/>
      <c r="Y63" s="1553"/>
      <c r="Z63" s="1553"/>
    </row>
    <row r="64" spans="1:26" s="1543" customFormat="1" ht="15.75">
      <c r="A64" s="1581"/>
      <c r="B64" s="1716" t="s">
        <v>96</v>
      </c>
      <c r="C64" s="1597"/>
      <c r="D64" s="1598"/>
      <c r="E64" s="1618"/>
      <c r="F64" s="1762">
        <f>+IF($P$2=0,$P64,0)</f>
        <v>0</v>
      </c>
      <c r="G64" s="1761">
        <f>+IF($P$2=0,$Q64,0)</f>
        <v>0</v>
      </c>
      <c r="H64" s="1545"/>
      <c r="I64" s="1762">
        <f>+IF(OR($P$2=98,$P$2=42,$P$2=96,$P$2=97),$P64,0)</f>
        <v>0</v>
      </c>
      <c r="J64" s="1761">
        <f>+IF(OR($P$2=98,$P$2=42,$P$2=96,$P$2=97),$Q64,0)</f>
        <v>0</v>
      </c>
      <c r="K64" s="1752"/>
      <c r="L64" s="1761">
        <f>+IF($P$2=33,$Q64,0)</f>
        <v>0</v>
      </c>
      <c r="M64" s="1752"/>
      <c r="N64" s="1763">
        <f>+ROUND(+G64+J64+L64,0)</f>
        <v>0</v>
      </c>
      <c r="O64" s="1891"/>
      <c r="P64" s="1762">
        <f>+ROUND(OTCHET!E226+OTCHET!E232+SUM(OTCHET!E235:E238),0)</f>
        <v>0</v>
      </c>
      <c r="Q64" s="1761">
        <f>+ROUND(OTCHET!F226+OTCHET!F232+SUM(OTCHET!F235:F238),0)</f>
        <v>0</v>
      </c>
      <c r="R64" s="1734"/>
      <c r="S64" s="1978" t="s">
        <v>141</v>
      </c>
      <c r="T64" s="1979"/>
      <c r="U64" s="1980"/>
      <c r="V64" s="1573"/>
      <c r="W64" s="1553"/>
      <c r="X64" s="1553"/>
      <c r="Y64" s="1553"/>
      <c r="Z64" s="1553"/>
    </row>
    <row r="65" spans="1:26" s="1543" customFormat="1" ht="15.75">
      <c r="A65" s="1581"/>
      <c r="B65" s="1714" t="s">
        <v>97</v>
      </c>
      <c r="C65" s="1590"/>
      <c r="D65" s="1591"/>
      <c r="E65" s="1545"/>
      <c r="F65" s="1785">
        <f>+IF($P$2=0,$P65,0)</f>
        <v>0</v>
      </c>
      <c r="G65" s="1784">
        <f>+IF($P$2=0,$Q65,0)</f>
        <v>0</v>
      </c>
      <c r="H65" s="1545"/>
      <c r="I65" s="1785">
        <f>+IF(OR($P$2=98,$P$2=42,$P$2=96,$P$2=97),$P65,0)</f>
        <v>0</v>
      </c>
      <c r="J65" s="1784">
        <f>+IF(OR($P$2=98,$P$2=42,$P$2=96,$P$2=97),$Q65,0)</f>
        <v>0</v>
      </c>
      <c r="K65" s="1752"/>
      <c r="L65" s="1784">
        <f>+IF($P$2=33,$Q65,0)</f>
        <v>0</v>
      </c>
      <c r="M65" s="1752"/>
      <c r="N65" s="1755">
        <f>+ROUND(+G65+J65+L65,0)</f>
        <v>0</v>
      </c>
      <c r="O65" s="1891"/>
      <c r="P65" s="1785">
        <f>+ROUND(OTCHET!E239,0)</f>
        <v>0</v>
      </c>
      <c r="Q65" s="1784">
        <f>+ROUND(OTCHET!F239,0)</f>
        <v>0</v>
      </c>
      <c r="R65" s="1734"/>
      <c r="S65" s="1981" t="s">
        <v>142</v>
      </c>
      <c r="T65" s="1982"/>
      <c r="U65" s="1983"/>
      <c r="V65" s="1573"/>
      <c r="W65" s="1553"/>
      <c r="X65" s="1553"/>
      <c r="Y65" s="1553"/>
      <c r="Z65" s="1553"/>
    </row>
    <row r="66" spans="1:26" s="1543" customFormat="1" ht="15.75">
      <c r="A66" s="1581"/>
      <c r="B66" s="1592" t="s">
        <v>25</v>
      </c>
      <c r="C66" s="1593"/>
      <c r="D66" s="1594"/>
      <c r="E66" s="1545"/>
      <c r="F66" s="1757">
        <f>+ROUND(+SUM(F64:F65),0)</f>
        <v>0</v>
      </c>
      <c r="G66" s="1756">
        <f>+ROUND(+SUM(G64:G65),0)</f>
        <v>0</v>
      </c>
      <c r="H66" s="1545"/>
      <c r="I66" s="1757">
        <f>+ROUND(+SUM(I64:I65),0)</f>
        <v>0</v>
      </c>
      <c r="J66" s="1756">
        <f>+ROUND(+SUM(J64:J65),0)</f>
        <v>0</v>
      </c>
      <c r="K66" s="1752"/>
      <c r="L66" s="1756">
        <f>+ROUND(+SUM(L64:L65),0)</f>
        <v>0</v>
      </c>
      <c r="M66" s="1752"/>
      <c r="N66" s="1758">
        <f>+ROUND(+SUM(N64:N65),0)</f>
        <v>0</v>
      </c>
      <c r="O66" s="1891"/>
      <c r="P66" s="1757">
        <f>+ROUND(+SUM(P64:P65),0)</f>
        <v>0</v>
      </c>
      <c r="Q66" s="1756">
        <f>+ROUND(+SUM(Q64:Q65),0)</f>
        <v>0</v>
      </c>
      <c r="R66" s="1734"/>
      <c r="S66" s="1984" t="s">
        <v>143</v>
      </c>
      <c r="T66" s="1985"/>
      <c r="U66" s="1986"/>
      <c r="V66" s="1573"/>
      <c r="W66" s="1553"/>
      <c r="X66" s="1553"/>
      <c r="Y66" s="1553"/>
      <c r="Z66" s="1553"/>
    </row>
    <row r="67" spans="1:26" s="1543" customFormat="1" ht="15.75">
      <c r="A67" s="1581"/>
      <c r="B67" s="1715" t="s">
        <v>26</v>
      </c>
      <c r="C67" s="1595"/>
      <c r="D67" s="1596"/>
      <c r="E67" s="1618"/>
      <c r="F67" s="1785"/>
      <c r="G67" s="1784"/>
      <c r="H67" s="1545"/>
      <c r="I67" s="1785"/>
      <c r="J67" s="1784"/>
      <c r="K67" s="1752"/>
      <c r="L67" s="1784"/>
      <c r="M67" s="1752"/>
      <c r="N67" s="1755"/>
      <c r="O67" s="1891"/>
      <c r="P67" s="1785"/>
      <c r="Q67" s="1784"/>
      <c r="R67" s="1734"/>
      <c r="S67" s="1715" t="s">
        <v>26</v>
      </c>
      <c r="T67" s="1595"/>
      <c r="U67" s="1596"/>
      <c r="V67" s="1573"/>
      <c r="W67" s="1553"/>
      <c r="X67" s="1553"/>
      <c r="Y67" s="1553"/>
      <c r="Z67" s="1553"/>
    </row>
    <row r="68" spans="1:26" s="1543" customFormat="1" ht="15.75">
      <c r="A68" s="1581"/>
      <c r="B68" s="1716" t="s">
        <v>27</v>
      </c>
      <c r="C68" s="1597"/>
      <c r="D68" s="1598"/>
      <c r="E68" s="1618"/>
      <c r="F68" s="1762">
        <f>+IF($P$2=0,$P68,0)</f>
        <v>0</v>
      </c>
      <c r="G68" s="1761">
        <f>+IF($P$2=0,$Q68,0)</f>
        <v>0</v>
      </c>
      <c r="H68" s="1545"/>
      <c r="I68" s="1762">
        <f>+IF(OR($P$2=98,$P$2=42,$P$2=96,$P$2=97),$P68,0)</f>
        <v>0</v>
      </c>
      <c r="J68" s="1761">
        <f>+IF(OR($P$2=98,$P$2=42,$P$2=96,$P$2=97),$Q68,0)</f>
        <v>0</v>
      </c>
      <c r="K68" s="1752"/>
      <c r="L68" s="1761">
        <f>+IF($P$2=33,$Q68,0)</f>
        <v>0</v>
      </c>
      <c r="M68" s="1752"/>
      <c r="N68" s="1763">
        <f>+ROUND(+G68+J68+L68,0)</f>
        <v>0</v>
      </c>
      <c r="O68" s="1891"/>
      <c r="P68" s="1762">
        <f>+ROUND(+SUM(OTCHET!E255:E258)+IF(+OR(OTCHET!$F$12="5500",OTCHET!$F$12="5600"),+OTCHET!E297,0),0)</f>
        <v>0</v>
      </c>
      <c r="Q68" s="1761">
        <f>+ROUND(+SUM(OTCHET!F255:F258)+IF(+OR(OTCHET!$F$12="5500",OTCHET!$F$12="5600"),+OTCHET!F297,0),0)</f>
        <v>0</v>
      </c>
      <c r="R68" s="1734"/>
      <c r="S68" s="1978" t="s">
        <v>144</v>
      </c>
      <c r="T68" s="1979"/>
      <c r="U68" s="1980"/>
      <c r="V68" s="1573"/>
      <c r="W68" s="1553"/>
      <c r="X68" s="1553"/>
      <c r="Y68" s="1553"/>
      <c r="Z68" s="1553"/>
    </row>
    <row r="69" spans="1:26" s="1543" customFormat="1" ht="15.75">
      <c r="A69" s="1581"/>
      <c r="B69" s="1714" t="s">
        <v>28</v>
      </c>
      <c r="C69" s="1590"/>
      <c r="D69" s="1591"/>
      <c r="E69" s="1545"/>
      <c r="F69" s="1785">
        <f>+IF($P$2=0,$P69,0)</f>
        <v>0</v>
      </c>
      <c r="G69" s="1784">
        <f>+IF($P$2=0,$Q69,0)</f>
        <v>0</v>
      </c>
      <c r="H69" s="1545"/>
      <c r="I69" s="1785">
        <f>+IF(OR($P$2=98,$P$2=42,$P$2=96,$P$2=97),$P69,0)</f>
        <v>0</v>
      </c>
      <c r="J69" s="1784">
        <f>+IF(OR($P$2=98,$P$2=42,$P$2=96,$P$2=97),$Q69,0)</f>
        <v>0</v>
      </c>
      <c r="K69" s="1752"/>
      <c r="L69" s="1784">
        <f>+IF($P$2=33,$Q69,0)</f>
        <v>0</v>
      </c>
      <c r="M69" s="1752"/>
      <c r="N69" s="1755">
        <f>+ROUND(+G69+J69+L69,0)</f>
        <v>0</v>
      </c>
      <c r="O69" s="1891"/>
      <c r="P69" s="1785">
        <f>+ROUND(+OTCHET!E292,0)</f>
        <v>0</v>
      </c>
      <c r="Q69" s="1784">
        <f>+ROUND(+OTCHET!F292,0)</f>
        <v>0</v>
      </c>
      <c r="R69" s="1734"/>
      <c r="S69" s="1981" t="s">
        <v>145</v>
      </c>
      <c r="T69" s="1982"/>
      <c r="U69" s="1983"/>
      <c r="V69" s="1573"/>
      <c r="W69" s="1553"/>
      <c r="X69" s="1553"/>
      <c r="Y69" s="1553"/>
      <c r="Z69" s="1553"/>
    </row>
    <row r="70" spans="1:26" s="1543" customFormat="1" ht="15.75">
      <c r="A70" s="1581"/>
      <c r="B70" s="1592" t="s">
        <v>29</v>
      </c>
      <c r="C70" s="1593"/>
      <c r="D70" s="1594"/>
      <c r="E70" s="1545"/>
      <c r="F70" s="1757">
        <f>+ROUND(+SUM(F68:F69),0)</f>
        <v>0</v>
      </c>
      <c r="G70" s="1756">
        <f>+ROUND(+SUM(G68:G69),0)</f>
        <v>0</v>
      </c>
      <c r="H70" s="1545"/>
      <c r="I70" s="1757">
        <f>+ROUND(+SUM(I68:I69),0)</f>
        <v>0</v>
      </c>
      <c r="J70" s="1756">
        <f>+ROUND(+SUM(J68:J69),0)</f>
        <v>0</v>
      </c>
      <c r="K70" s="1752"/>
      <c r="L70" s="1756">
        <f>+ROUND(+SUM(L68:L69),0)</f>
        <v>0</v>
      </c>
      <c r="M70" s="1752"/>
      <c r="N70" s="1758">
        <f>+ROUND(+SUM(N68:N69),0)</f>
        <v>0</v>
      </c>
      <c r="O70" s="1891"/>
      <c r="P70" s="1757">
        <f>+ROUND(+SUM(P68:P69),0)</f>
        <v>0</v>
      </c>
      <c r="Q70" s="1756">
        <f>+ROUND(+SUM(Q68:Q69),0)</f>
        <v>0</v>
      </c>
      <c r="R70" s="1734"/>
      <c r="S70" s="1984" t="s">
        <v>146</v>
      </c>
      <c r="T70" s="1985"/>
      <c r="U70" s="1986"/>
      <c r="V70" s="1573"/>
      <c r="W70" s="1553"/>
      <c r="X70" s="1553"/>
      <c r="Y70" s="1553"/>
      <c r="Z70" s="1553"/>
    </row>
    <row r="71" spans="1:26" s="1543" customFormat="1" ht="15.75">
      <c r="A71" s="1581"/>
      <c r="B71" s="1715" t="s">
        <v>30</v>
      </c>
      <c r="C71" s="1595"/>
      <c r="D71" s="1596"/>
      <c r="E71" s="1618"/>
      <c r="F71" s="1785"/>
      <c r="G71" s="1784"/>
      <c r="H71" s="1545"/>
      <c r="I71" s="1785"/>
      <c r="J71" s="1784"/>
      <c r="K71" s="1752"/>
      <c r="L71" s="1784"/>
      <c r="M71" s="1752"/>
      <c r="N71" s="1755"/>
      <c r="O71" s="1891"/>
      <c r="P71" s="1785"/>
      <c r="Q71" s="1784"/>
      <c r="R71" s="1734"/>
      <c r="S71" s="1715" t="s">
        <v>30</v>
      </c>
      <c r="T71" s="1595"/>
      <c r="U71" s="1596"/>
      <c r="V71" s="1573"/>
      <c r="W71" s="1553"/>
      <c r="X71" s="1553"/>
      <c r="Y71" s="1553"/>
      <c r="Z71" s="1553"/>
    </row>
    <row r="72" spans="1:26" s="1543" customFormat="1" ht="15.75">
      <c r="A72" s="1581"/>
      <c r="B72" s="1716" t="s">
        <v>31</v>
      </c>
      <c r="C72" s="1597"/>
      <c r="D72" s="1598"/>
      <c r="E72" s="1618"/>
      <c r="F72" s="1762">
        <f>+IF($P$2=0,$P72,0)</f>
        <v>0</v>
      </c>
      <c r="G72" s="1761">
        <f>+IF($P$2=0,$Q72,0)</f>
        <v>0</v>
      </c>
      <c r="H72" s="1545"/>
      <c r="I72" s="1762">
        <f>+IF(OR($P$2=98,$P$2=42,$P$2=96,$P$2=97),$P72,0)</f>
        <v>0</v>
      </c>
      <c r="J72" s="1761">
        <f>+IF(OR($P$2=98,$P$2=42,$P$2=96,$P$2=97),$Q72,0)</f>
        <v>0</v>
      </c>
      <c r="K72" s="1752"/>
      <c r="L72" s="1761">
        <f>+IF($P$2=33,$Q72,0)</f>
        <v>0</v>
      </c>
      <c r="M72" s="1752"/>
      <c r="N72" s="1763">
        <f>+ROUND(+G72+J72+L72,0)</f>
        <v>0</v>
      </c>
      <c r="O72" s="1891"/>
      <c r="P72" s="1762">
        <f>+ROUND(+OTCHET!E248+OTCHET!E265+OTCHET!E269+OTCHET!E270+OTCHET!E273,0)</f>
        <v>0</v>
      </c>
      <c r="Q72" s="1761">
        <f>+ROUND(+OTCHET!F248+OTCHET!F265+OTCHET!F269+OTCHET!F270+OTCHET!F273,0)</f>
        <v>0</v>
      </c>
      <c r="R72" s="1734"/>
      <c r="S72" s="1978" t="s">
        <v>147</v>
      </c>
      <c r="T72" s="1979"/>
      <c r="U72" s="1980"/>
      <c r="V72" s="1573"/>
      <c r="W72" s="1553"/>
      <c r="X72" s="1553"/>
      <c r="Y72" s="1553"/>
      <c r="Z72" s="1553"/>
    </row>
    <row r="73" spans="1:26" s="1543" customFormat="1" ht="15.75">
      <c r="A73" s="1581"/>
      <c r="B73" s="1714" t="s">
        <v>32</v>
      </c>
      <c r="C73" s="1590"/>
      <c r="D73" s="1591"/>
      <c r="E73" s="1545"/>
      <c r="F73" s="1785">
        <f>+IF($P$2=0,$P73,0)</f>
        <v>0</v>
      </c>
      <c r="G73" s="1784">
        <f>+IF($P$2=0,$Q73,0)</f>
        <v>0</v>
      </c>
      <c r="H73" s="1545"/>
      <c r="I73" s="1785">
        <f>+IF(OR($P$2=98,$P$2=42,$P$2=96,$P$2=97),$P73,0)</f>
        <v>0</v>
      </c>
      <c r="J73" s="1784">
        <f>+IF(OR($P$2=98,$P$2=42,$P$2=96,$P$2=97),$Q73,0)</f>
        <v>0</v>
      </c>
      <c r="K73" s="1752"/>
      <c r="L73" s="1784">
        <f>+IF($P$2=33,$Q73,0)</f>
        <v>0</v>
      </c>
      <c r="M73" s="1752"/>
      <c r="N73" s="1755">
        <f>+ROUND(+G73+J73+L73,0)</f>
        <v>0</v>
      </c>
      <c r="O73" s="1891"/>
      <c r="P73" s="1785">
        <f>+ROUND(OTCHET!E274+OTCHET!E288-OTCHET!E292,0)</f>
        <v>0</v>
      </c>
      <c r="Q73" s="1784">
        <f>+ROUND(OTCHET!F274+OTCHET!F288-OTCHET!F292,0)</f>
        <v>0</v>
      </c>
      <c r="R73" s="1734"/>
      <c r="S73" s="1981" t="s">
        <v>148</v>
      </c>
      <c r="T73" s="1982"/>
      <c r="U73" s="1983"/>
      <c r="V73" s="1573"/>
      <c r="W73" s="1553"/>
      <c r="X73" s="1553"/>
      <c r="Y73" s="1553"/>
      <c r="Z73" s="1553"/>
    </row>
    <row r="74" spans="1:26" s="1543" customFormat="1" ht="15.75">
      <c r="A74" s="1581"/>
      <c r="B74" s="1592" t="s">
        <v>33</v>
      </c>
      <c r="C74" s="1593"/>
      <c r="D74" s="1594"/>
      <c r="E74" s="1545"/>
      <c r="F74" s="1757">
        <f>+ROUND(+SUM(F72:F73),0)</f>
        <v>0</v>
      </c>
      <c r="G74" s="1756">
        <f>+ROUND(+SUM(G72:G73),0)</f>
        <v>0</v>
      </c>
      <c r="H74" s="1545"/>
      <c r="I74" s="1757">
        <f>+ROUND(+SUM(I72:I73),0)</f>
        <v>0</v>
      </c>
      <c r="J74" s="1756">
        <f>+ROUND(+SUM(J72:J73),0)</f>
        <v>0</v>
      </c>
      <c r="K74" s="1752"/>
      <c r="L74" s="1756">
        <f>+ROUND(+SUM(L72:L73),0)</f>
        <v>0</v>
      </c>
      <c r="M74" s="1752"/>
      <c r="N74" s="1758">
        <f>+ROUND(+SUM(N72:N73),0)</f>
        <v>0</v>
      </c>
      <c r="O74" s="1891"/>
      <c r="P74" s="1757">
        <f>+ROUND(+SUM(P72:P73),0)</f>
        <v>0</v>
      </c>
      <c r="Q74" s="1756">
        <f>+ROUND(+SUM(Q72:Q73),0)</f>
        <v>0</v>
      </c>
      <c r="R74" s="1734"/>
      <c r="S74" s="1984" t="s">
        <v>149</v>
      </c>
      <c r="T74" s="1985"/>
      <c r="U74" s="1986"/>
      <c r="V74" s="1573"/>
      <c r="W74" s="1553"/>
      <c r="X74" s="1553"/>
      <c r="Y74" s="1553"/>
      <c r="Z74" s="1553"/>
    </row>
    <row r="75" spans="1:26" s="1543" customFormat="1" ht="6.75" customHeight="1">
      <c r="A75" s="1581"/>
      <c r="B75" s="1621"/>
      <c r="C75" s="1622"/>
      <c r="D75" s="1623"/>
      <c r="E75" s="1545"/>
      <c r="F75" s="1785"/>
      <c r="G75" s="1784"/>
      <c r="H75" s="1545"/>
      <c r="I75" s="1785"/>
      <c r="J75" s="1784"/>
      <c r="K75" s="1752"/>
      <c r="L75" s="1784"/>
      <c r="M75" s="1752"/>
      <c r="N75" s="1755"/>
      <c r="O75" s="1891"/>
      <c r="P75" s="1785"/>
      <c r="Q75" s="1784"/>
      <c r="R75" s="1734"/>
      <c r="S75" s="1849"/>
      <c r="T75" s="1850"/>
      <c r="U75" s="1851"/>
      <c r="V75" s="1573"/>
      <c r="W75" s="1553"/>
      <c r="X75" s="1553"/>
      <c r="Y75" s="1553"/>
      <c r="Z75" s="1553"/>
    </row>
    <row r="76" spans="1:26" s="1543" customFormat="1" ht="16.5" thickBot="1">
      <c r="A76" s="1581"/>
      <c r="B76" s="1726" t="s">
        <v>34</v>
      </c>
      <c r="C76" s="1624"/>
      <c r="D76" s="1625"/>
      <c r="E76" s="1545"/>
      <c r="F76" s="1781">
        <f>+ROUND(F55+F62+F66+F70+F74,0)</f>
        <v>1157098</v>
      </c>
      <c r="G76" s="1780">
        <f>+ROUND(G55+G62+G66+G70+G74,0)</f>
        <v>1131456</v>
      </c>
      <c r="H76" s="1545"/>
      <c r="I76" s="1781">
        <f>+ROUND(I55+I62+I66+I70+I74,0)</f>
        <v>0</v>
      </c>
      <c r="J76" s="1780">
        <f>+ROUND(J55+J62+J66+J70+J74,0)</f>
        <v>0</v>
      </c>
      <c r="K76" s="1752"/>
      <c r="L76" s="1780">
        <f>+ROUND(L55+L62+L66+L70+L74,0)</f>
        <v>0</v>
      </c>
      <c r="M76" s="1752"/>
      <c r="N76" s="1782">
        <f>+ROUND(N55+N62+N66+N70+N74,0)</f>
        <v>1131456</v>
      </c>
      <c r="O76" s="1891"/>
      <c r="P76" s="1781">
        <f>+ROUND(P55+P62+P66+P70+P74,0)</f>
        <v>1157098</v>
      </c>
      <c r="Q76" s="1780">
        <f>+ROUND(Q55+Q62+Q66+Q70+Q74,0)</f>
        <v>1131456</v>
      </c>
      <c r="R76" s="1734"/>
      <c r="S76" s="2008" t="s">
        <v>150</v>
      </c>
      <c r="T76" s="2009"/>
      <c r="U76" s="2010"/>
      <c r="V76" s="1626"/>
      <c r="W76" s="1627"/>
      <c r="X76" s="1628"/>
      <c r="Y76" s="1627"/>
      <c r="Z76" s="1627"/>
    </row>
    <row r="77" spans="1:26" s="1543" customFormat="1" ht="15.75">
      <c r="A77" s="1581"/>
      <c r="B77" s="1712" t="s">
        <v>35</v>
      </c>
      <c r="C77" s="1582"/>
      <c r="D77" s="1583"/>
      <c r="E77" s="1545"/>
      <c r="F77" s="1762"/>
      <c r="G77" s="1761"/>
      <c r="H77" s="1545"/>
      <c r="I77" s="1762"/>
      <c r="J77" s="1761"/>
      <c r="K77" s="1752"/>
      <c r="L77" s="1761"/>
      <c r="M77" s="1752"/>
      <c r="N77" s="1763"/>
      <c r="O77" s="1891"/>
      <c r="P77" s="1762"/>
      <c r="Q77" s="1761"/>
      <c r="R77" s="1734"/>
      <c r="S77" s="1712" t="s">
        <v>35</v>
      </c>
      <c r="T77" s="1582"/>
      <c r="U77" s="1583"/>
      <c r="V77" s="1573"/>
      <c r="W77" s="1553"/>
      <c r="X77" s="1553"/>
      <c r="Y77" s="1553"/>
      <c r="Z77" s="1553"/>
    </row>
    <row r="78" spans="1:26" s="1543" customFormat="1" ht="15.75">
      <c r="A78" s="1581"/>
      <c r="B78" s="1716" t="s">
        <v>36</v>
      </c>
      <c r="C78" s="1597"/>
      <c r="D78" s="1598"/>
      <c r="E78" s="1545"/>
      <c r="F78" s="1751">
        <f>+IF($P$2=0,$P78,0)</f>
        <v>1015098</v>
      </c>
      <c r="G78" s="1779">
        <f>+IF($P$2=0,$Q78,0)</f>
        <v>1029118</v>
      </c>
      <c r="H78" s="1545"/>
      <c r="I78" s="1751">
        <f>+IF(OR($P$2=98,$P$2=42,$P$2=96,$P$2=97),$P78,0)</f>
        <v>0</v>
      </c>
      <c r="J78" s="1779">
        <f>+IF(OR($P$2=98,$P$2=42,$P$2=96,$P$2=97),$Q78,0)</f>
        <v>0</v>
      </c>
      <c r="K78" s="1752"/>
      <c r="L78" s="1779">
        <f>+IF($P$2=33,$Q78,0)</f>
        <v>0</v>
      </c>
      <c r="M78" s="1752"/>
      <c r="N78" s="1753">
        <f>+ROUND(+G78+J78+L78,0)</f>
        <v>1029118</v>
      </c>
      <c r="O78" s="1891"/>
      <c r="P78" s="1751">
        <f>+ROUND(OTCHET!E415,0)</f>
        <v>1015098</v>
      </c>
      <c r="Q78" s="1779">
        <f>+ROUND(OTCHET!F415,0)</f>
        <v>1029118</v>
      </c>
      <c r="R78" s="1734"/>
      <c r="S78" s="1978" t="s">
        <v>151</v>
      </c>
      <c r="T78" s="1979"/>
      <c r="U78" s="1980"/>
      <c r="V78" s="1573"/>
      <c r="W78" s="1553"/>
      <c r="X78" s="1553"/>
      <c r="Y78" s="1553"/>
      <c r="Z78" s="1553"/>
    </row>
    <row r="79" spans="1:26" s="1543" customFormat="1" ht="15.75">
      <c r="A79" s="1581"/>
      <c r="B79" s="1714" t="s">
        <v>37</v>
      </c>
      <c r="C79" s="1590"/>
      <c r="D79" s="1591"/>
      <c r="E79" s="1545"/>
      <c r="F79" s="1785">
        <f>+IF($P$2=0,$P79,0)</f>
        <v>0</v>
      </c>
      <c r="G79" s="1784">
        <f>+IF($P$2=0,$Q79,0)</f>
        <v>0</v>
      </c>
      <c r="H79" s="1545"/>
      <c r="I79" s="1785">
        <f>+IF(OR($P$2=98,$P$2=42,$P$2=96,$P$2=97),$P79,0)</f>
        <v>0</v>
      </c>
      <c r="J79" s="1784">
        <f>+IF(OR($P$2=98,$P$2=42,$P$2=96,$P$2=97),$Q79,0)</f>
        <v>0</v>
      </c>
      <c r="K79" s="1752"/>
      <c r="L79" s="1784">
        <f>+IF($P$2=33,$Q79,0)</f>
        <v>0</v>
      </c>
      <c r="M79" s="1752"/>
      <c r="N79" s="1755">
        <f>+ROUND(+G79+J79+L79,0)</f>
        <v>0</v>
      </c>
      <c r="O79" s="1891"/>
      <c r="P79" s="1785">
        <f>+ROUND(OTCHET!E425,0)</f>
        <v>0</v>
      </c>
      <c r="Q79" s="1784">
        <f>+ROUND(OTCHET!F425,0)</f>
        <v>0</v>
      </c>
      <c r="R79" s="1734"/>
      <c r="S79" s="1981" t="s">
        <v>152</v>
      </c>
      <c r="T79" s="1982"/>
      <c r="U79" s="1983"/>
      <c r="V79" s="1573"/>
      <c r="W79" s="1553"/>
      <c r="X79" s="1553"/>
      <c r="Y79" s="1553"/>
      <c r="Z79" s="1553"/>
    </row>
    <row r="80" spans="1:26" s="1543" customFormat="1" ht="16.5" thickBot="1">
      <c r="A80" s="1581"/>
      <c r="B80" s="1727" t="s">
        <v>38</v>
      </c>
      <c r="C80" s="1629"/>
      <c r="D80" s="1630"/>
      <c r="E80" s="1545"/>
      <c r="F80" s="1787">
        <f>+ROUND(F78+F79,0)</f>
        <v>1015098</v>
      </c>
      <c r="G80" s="1786">
        <f>+ROUND(G78+G79,0)</f>
        <v>1029118</v>
      </c>
      <c r="H80" s="1545"/>
      <c r="I80" s="1787">
        <f>+ROUND(I78+I79,0)</f>
        <v>0</v>
      </c>
      <c r="J80" s="1786">
        <f>+ROUND(J78+J79,0)</f>
        <v>0</v>
      </c>
      <c r="K80" s="1752"/>
      <c r="L80" s="1786">
        <f>+ROUND(L78+L79,0)</f>
        <v>0</v>
      </c>
      <c r="M80" s="1752"/>
      <c r="N80" s="1788">
        <f>+ROUND(N78+N79,0)</f>
        <v>1029118</v>
      </c>
      <c r="O80" s="1891"/>
      <c r="P80" s="1787">
        <f>+ROUND(P78+P79,0)</f>
        <v>1015098</v>
      </c>
      <c r="Q80" s="1786">
        <f>+ROUND(Q78+Q79,0)</f>
        <v>1029118</v>
      </c>
      <c r="R80" s="1734"/>
      <c r="S80" s="2011" t="s">
        <v>153</v>
      </c>
      <c r="T80" s="2012"/>
      <c r="U80" s="2013"/>
      <c r="V80" s="1626"/>
      <c r="W80" s="1627"/>
      <c r="X80" s="1628"/>
      <c r="Y80" s="1627"/>
      <c r="Z80" s="1627"/>
    </row>
    <row r="81" spans="1:26" s="1543" customFormat="1" ht="15.75" customHeight="1" thickBot="1">
      <c r="A81" s="1581"/>
      <c r="B81" s="2002">
        <f>+IF(+SUM(F81:N81)=0,0,"Контрола: дефицит/излишък = финансиране с обратен знак (Г. + Д. = 0)")</f>
        <v>0</v>
      </c>
      <c r="C81" s="2003"/>
      <c r="D81" s="2004"/>
      <c r="E81" s="1545"/>
      <c r="F81" s="1631">
        <f>+ROUND(F82,0)+ROUND(F83,0)</f>
        <v>0</v>
      </c>
      <c r="G81" s="1632">
        <f>+ROUND(G82,0)+ROUND(G83,0)</f>
        <v>0</v>
      </c>
      <c r="H81" s="1545"/>
      <c r="I81" s="1631">
        <f>+ROUND(I82,0)+ROUND(I83,0)</f>
        <v>0</v>
      </c>
      <c r="J81" s="1632">
        <f>+ROUND(J82,0)+ROUND(J83,0)</f>
        <v>0</v>
      </c>
      <c r="K81" s="1545"/>
      <c r="L81" s="1632">
        <f>+ROUND(L82,0)+ROUND(L83,0)</f>
        <v>0</v>
      </c>
      <c r="M81" s="1545"/>
      <c r="N81" s="1633">
        <f>+ROUND(N82,0)+ROUND(N83,0)</f>
        <v>0</v>
      </c>
      <c r="O81" s="1585"/>
      <c r="P81" s="1631">
        <f>+ROUND(P82,0)+ROUND(P83,0)</f>
        <v>0</v>
      </c>
      <c r="Q81" s="1632">
        <f>+ROUND(Q82,0)+ROUND(Q83,0)</f>
        <v>0</v>
      </c>
      <c r="R81" s="1734"/>
      <c r="S81" s="1852"/>
      <c r="T81" s="1853"/>
      <c r="U81" s="1854"/>
      <c r="V81" s="1573"/>
      <c r="W81" s="1553"/>
      <c r="X81" s="1553"/>
      <c r="Y81" s="1553"/>
      <c r="Z81" s="1553"/>
    </row>
    <row r="82" spans="1:26" s="1543" customFormat="1" ht="19.5" thickTop="1">
      <c r="A82" s="1581"/>
      <c r="B82" s="1728" t="s">
        <v>39</v>
      </c>
      <c r="C82" s="1634"/>
      <c r="D82" s="1635"/>
      <c r="E82" s="1545"/>
      <c r="F82" s="1789">
        <f>+ROUND(F47,0)-ROUND(F76,0)+ROUND(F80,0)</f>
        <v>0</v>
      </c>
      <c r="G82" s="1790">
        <f>+ROUND(G47,0)-ROUND(G76,0)+ROUND(G80,0)</f>
        <v>15</v>
      </c>
      <c r="H82" s="1545"/>
      <c r="I82" s="1789">
        <f>+ROUND(I47,0)-ROUND(I76,0)+ROUND(I80,0)</f>
        <v>0</v>
      </c>
      <c r="J82" s="1790">
        <f>+ROUND(J47,0)-ROUND(J76,0)+ROUND(J80,0)</f>
        <v>0</v>
      </c>
      <c r="K82" s="1752"/>
      <c r="L82" s="1790">
        <f>+ROUND(L47,0)-ROUND(L76,0)+ROUND(L80,0)</f>
        <v>0</v>
      </c>
      <c r="M82" s="1752"/>
      <c r="N82" s="1791">
        <f>+ROUND(N47,0)-ROUND(N76,0)+ROUND(N80,0)</f>
        <v>15</v>
      </c>
      <c r="O82" s="1792"/>
      <c r="P82" s="1789">
        <f>+ROUND(P47,0)-ROUND(P76,0)+ROUND(P80,0)</f>
        <v>0</v>
      </c>
      <c r="Q82" s="1790">
        <f>+ROUND(Q47,0)-ROUND(Q76,0)+ROUND(Q80,0)</f>
        <v>15</v>
      </c>
      <c r="R82" s="1734"/>
      <c r="S82" s="1728" t="s">
        <v>39</v>
      </c>
      <c r="T82" s="1634"/>
      <c r="U82" s="1635"/>
      <c r="V82" s="1626"/>
      <c r="W82" s="1627"/>
      <c r="X82" s="1628"/>
      <c r="Y82" s="1627"/>
      <c r="Z82" s="1627"/>
    </row>
    <row r="83" spans="1:26" s="1543" customFormat="1" ht="19.5" thickBot="1">
      <c r="A83" s="1581"/>
      <c r="B83" s="1729" t="s">
        <v>40</v>
      </c>
      <c r="C83" s="1636"/>
      <c r="D83" s="1637"/>
      <c r="E83" s="1584"/>
      <c r="F83" s="1793">
        <f>+ROUND(F100,0)+ROUND(F119,0)+ROUND(F125,0)-ROUND(F130,0)</f>
        <v>0</v>
      </c>
      <c r="G83" s="1794">
        <f>+ROUND(G100,0)+ROUND(G119,0)+ROUND(G125,0)-ROUND(G130,0)</f>
        <v>-15</v>
      </c>
      <c r="H83" s="1545"/>
      <c r="I83" s="1793">
        <f>+ROUND(I100,0)+ROUND(I119,0)+ROUND(I125,0)-ROUND(I130,0)</f>
        <v>0</v>
      </c>
      <c r="J83" s="1794">
        <f>+ROUND(J100,0)+ROUND(J119,0)+ROUND(J125,0)-ROUND(J130,0)</f>
        <v>0</v>
      </c>
      <c r="K83" s="1752"/>
      <c r="L83" s="1794">
        <f>+ROUND(L100,0)+ROUND(L119,0)+ROUND(L125,0)-ROUND(L130,0)</f>
        <v>0</v>
      </c>
      <c r="M83" s="1752"/>
      <c r="N83" s="1795">
        <f>+ROUND(N100,0)+ROUND(N119,0)+ROUND(N125,0)-ROUND(N130,0)</f>
        <v>-15</v>
      </c>
      <c r="O83" s="1792"/>
      <c r="P83" s="1793">
        <f>+ROUND(P100,0)+ROUND(P119,0)+ROUND(P125,0)-ROUND(P130,0)</f>
        <v>0</v>
      </c>
      <c r="Q83" s="1794">
        <f>+ROUND(Q100,0)+ROUND(Q119,0)+ROUND(Q125,0)-ROUND(Q130,0)</f>
        <v>-15</v>
      </c>
      <c r="R83" s="1734"/>
      <c r="S83" s="1729" t="s">
        <v>40</v>
      </c>
      <c r="T83" s="1636"/>
      <c r="U83" s="1637"/>
      <c r="V83" s="1626"/>
      <c r="W83" s="1627"/>
      <c r="X83" s="1628"/>
      <c r="Y83" s="1627"/>
      <c r="Z83" s="1627"/>
    </row>
    <row r="84" spans="1:26" s="1543" customFormat="1" ht="16.5" thickTop="1">
      <c r="A84" s="1581"/>
      <c r="B84" s="1712" t="s">
        <v>41</v>
      </c>
      <c r="C84" s="1582"/>
      <c r="D84" s="1583"/>
      <c r="E84" s="1545"/>
      <c r="F84" s="1750"/>
      <c r="G84" s="1759"/>
      <c r="H84" s="1545"/>
      <c r="I84" s="1750"/>
      <c r="J84" s="1759"/>
      <c r="K84" s="1752"/>
      <c r="L84" s="1759"/>
      <c r="M84" s="1752"/>
      <c r="N84" s="1760"/>
      <c r="O84" s="1891"/>
      <c r="P84" s="1750"/>
      <c r="Q84" s="1759"/>
      <c r="R84" s="1734"/>
      <c r="S84" s="1712" t="s">
        <v>41</v>
      </c>
      <c r="T84" s="1582"/>
      <c r="U84" s="1583"/>
      <c r="V84" s="1573"/>
      <c r="W84" s="1553"/>
      <c r="X84" s="1553"/>
      <c r="Y84" s="1553"/>
      <c r="Z84" s="1553"/>
    </row>
    <row r="85" spans="1:26" s="1543" customFormat="1" ht="15.75">
      <c r="A85" s="1581"/>
      <c r="B85" s="1713" t="s">
        <v>42</v>
      </c>
      <c r="C85" s="1586"/>
      <c r="D85" s="1587"/>
      <c r="E85" s="1545"/>
      <c r="F85" s="1751"/>
      <c r="G85" s="1779"/>
      <c r="H85" s="1545"/>
      <c r="I85" s="1751"/>
      <c r="J85" s="1779"/>
      <c r="K85" s="1752"/>
      <c r="L85" s="1779"/>
      <c r="M85" s="1752"/>
      <c r="N85" s="1753"/>
      <c r="O85" s="1891"/>
      <c r="P85" s="1751"/>
      <c r="Q85" s="1779"/>
      <c r="R85" s="1734"/>
      <c r="S85" s="1713" t="s">
        <v>42</v>
      </c>
      <c r="T85" s="1586"/>
      <c r="U85" s="1587"/>
      <c r="V85" s="1573"/>
      <c r="W85" s="1553"/>
      <c r="X85" s="1553"/>
      <c r="Y85" s="1553"/>
      <c r="Z85" s="1553"/>
    </row>
    <row r="86" spans="1:26" s="1543" customFormat="1" ht="15.75">
      <c r="A86" s="1581"/>
      <c r="B86" s="1711" t="s">
        <v>43</v>
      </c>
      <c r="C86" s="1588"/>
      <c r="D86" s="1589"/>
      <c r="E86" s="1545"/>
      <c r="F86" s="1873">
        <f>+IF($P$2=0,$P86,0)</f>
        <v>0</v>
      </c>
      <c r="G86" s="1872">
        <f>+IF($P$2=0,$Q86,0)</f>
        <v>0</v>
      </c>
      <c r="H86" s="1545"/>
      <c r="I86" s="1873">
        <f>+IF(OR($P$2=98,$P$2=42,$P$2=96,$P$2=97),$P86,0)</f>
        <v>0</v>
      </c>
      <c r="J86" s="1872">
        <f>+IF(OR($P$2=98,$P$2=42,$P$2=96,$P$2=97),$Q86,0)</f>
        <v>0</v>
      </c>
      <c r="K86" s="1752"/>
      <c r="L86" s="1872">
        <f>+IF($P$2=33,$Q86,0)</f>
        <v>0</v>
      </c>
      <c r="M86" s="1752"/>
      <c r="N86" s="1754">
        <f>+ROUND(+G86+J86+L86,0)</f>
        <v>0</v>
      </c>
      <c r="O86" s="1891"/>
      <c r="P86" s="1873">
        <f>+ROUND(+OTCHET!E458+OTCHET!E459,0)</f>
        <v>0</v>
      </c>
      <c r="Q86" s="1872">
        <f>+ROUND(+OTCHET!F458+OTCHET!F459,0)</f>
        <v>0</v>
      </c>
      <c r="R86" s="1734"/>
      <c r="S86" s="1978" t="s">
        <v>154</v>
      </c>
      <c r="T86" s="1979"/>
      <c r="U86" s="1980"/>
      <c r="V86" s="1573"/>
      <c r="W86" s="1553"/>
      <c r="X86" s="1553"/>
      <c r="Y86" s="1553"/>
      <c r="Z86" s="1553"/>
    </row>
    <row r="87" spans="1:26" s="1543" customFormat="1" ht="15.75">
      <c r="A87" s="1581"/>
      <c r="B87" s="1714" t="s">
        <v>44</v>
      </c>
      <c r="C87" s="1590"/>
      <c r="D87" s="1591"/>
      <c r="E87" s="1545"/>
      <c r="F87" s="1785">
        <f>+IF($P$2=0,$P87,0)</f>
        <v>0</v>
      </c>
      <c r="G87" s="1784">
        <f>+IF($P$2=0,$Q87,0)</f>
        <v>0</v>
      </c>
      <c r="H87" s="1545"/>
      <c r="I87" s="1785">
        <f>+IF(OR($P$2=98,$P$2=42,$P$2=96,$P$2=97),$P87,0)</f>
        <v>0</v>
      </c>
      <c r="J87" s="1784">
        <f>+IF(OR($P$2=98,$P$2=42,$P$2=96,$P$2=97),$Q87,0)</f>
        <v>0</v>
      </c>
      <c r="K87" s="1752"/>
      <c r="L87" s="1784">
        <f>+IF($P$2=33,$Q87,0)</f>
        <v>0</v>
      </c>
      <c r="M87" s="1752"/>
      <c r="N87" s="1755">
        <f>+ROUND(+G87+J87+L87,0)</f>
        <v>0</v>
      </c>
      <c r="O87" s="1891"/>
      <c r="P87" s="1785">
        <f>+ROUND(OTCHET!E460+OTCHET!E531,0)</f>
        <v>0</v>
      </c>
      <c r="Q87" s="1784">
        <f>+ROUND(OTCHET!F460+OTCHET!F531,0)</f>
        <v>0</v>
      </c>
      <c r="R87" s="1734"/>
      <c r="S87" s="1981" t="s">
        <v>155</v>
      </c>
      <c r="T87" s="1982"/>
      <c r="U87" s="1983"/>
      <c r="V87" s="1573"/>
      <c r="W87" s="1553"/>
      <c r="X87" s="1553"/>
      <c r="Y87" s="1553"/>
      <c r="Z87" s="1553"/>
    </row>
    <row r="88" spans="1:26" s="1543" customFormat="1" ht="15.75">
      <c r="A88" s="1581"/>
      <c r="B88" s="1592" t="s">
        <v>45</v>
      </c>
      <c r="C88" s="1593"/>
      <c r="D88" s="1594"/>
      <c r="E88" s="1545"/>
      <c r="F88" s="1757">
        <f>+ROUND(+SUM(F86:F87),0)</f>
        <v>0</v>
      </c>
      <c r="G88" s="1756">
        <f>+ROUND(+SUM(G86:G87),0)</f>
        <v>0</v>
      </c>
      <c r="H88" s="1545"/>
      <c r="I88" s="1757">
        <f>+ROUND(+SUM(I86:I87),0)</f>
        <v>0</v>
      </c>
      <c r="J88" s="1756">
        <f>+ROUND(+SUM(J86:J87),0)</f>
        <v>0</v>
      </c>
      <c r="K88" s="1752"/>
      <c r="L88" s="1756">
        <f>+ROUND(+SUM(L86:L87),0)</f>
        <v>0</v>
      </c>
      <c r="M88" s="1752"/>
      <c r="N88" s="1758">
        <f>+ROUND(+SUM(N86:N87),0)</f>
        <v>0</v>
      </c>
      <c r="O88" s="1891"/>
      <c r="P88" s="1757">
        <f>+ROUND(+SUM(P86:P87),0)</f>
        <v>0</v>
      </c>
      <c r="Q88" s="1756">
        <f>+ROUND(+SUM(Q86:Q87),0)</f>
        <v>0</v>
      </c>
      <c r="R88" s="1734"/>
      <c r="S88" s="1984" t="s">
        <v>156</v>
      </c>
      <c r="T88" s="1985"/>
      <c r="U88" s="1986"/>
      <c r="V88" s="1573"/>
      <c r="W88" s="1553"/>
      <c r="X88" s="1553"/>
      <c r="Y88" s="1553"/>
      <c r="Z88" s="1553"/>
    </row>
    <row r="89" spans="1:26" s="1543" customFormat="1" ht="15.75">
      <c r="A89" s="1581"/>
      <c r="B89" s="1715" t="s">
        <v>46</v>
      </c>
      <c r="C89" s="1595"/>
      <c r="D89" s="1596"/>
      <c r="E89" s="1545"/>
      <c r="F89" s="1750"/>
      <c r="G89" s="1759"/>
      <c r="H89" s="1545"/>
      <c r="I89" s="1750"/>
      <c r="J89" s="1759"/>
      <c r="K89" s="1752"/>
      <c r="L89" s="1759"/>
      <c r="M89" s="1752"/>
      <c r="N89" s="1760"/>
      <c r="O89" s="1891"/>
      <c r="P89" s="1750"/>
      <c r="Q89" s="1759"/>
      <c r="R89" s="1734"/>
      <c r="S89" s="1715" t="s">
        <v>46</v>
      </c>
      <c r="T89" s="1595"/>
      <c r="U89" s="1596"/>
      <c r="V89" s="1573"/>
      <c r="W89" s="1553"/>
      <c r="X89" s="1553"/>
      <c r="Y89" s="1553"/>
      <c r="Z89" s="1553"/>
    </row>
    <row r="90" spans="1:26" s="1543" customFormat="1" ht="15.75">
      <c r="A90" s="1581"/>
      <c r="B90" s="1716" t="s">
        <v>47</v>
      </c>
      <c r="C90" s="1597"/>
      <c r="D90" s="1598"/>
      <c r="E90" s="1545"/>
      <c r="F90" s="1751">
        <f>+IF($P$2=0,$P90,0)</f>
        <v>0</v>
      </c>
      <c r="G90" s="1779">
        <f>+IF($P$2=0,$Q90,0)</f>
        <v>0</v>
      </c>
      <c r="H90" s="1545"/>
      <c r="I90" s="1751">
        <f>+IF(OR($P$2=98,$P$2=42,$P$2=96,$P$2=97),$P90,0)</f>
        <v>0</v>
      </c>
      <c r="J90" s="1779">
        <f>+IF(OR($P$2=98,$P$2=42,$P$2=96,$P$2=97),$Q90,0)</f>
        <v>0</v>
      </c>
      <c r="K90" s="1752"/>
      <c r="L90" s="1779">
        <f>+IF($P$2=33,$Q90,0)</f>
        <v>0</v>
      </c>
      <c r="M90" s="1752"/>
      <c r="N90" s="1753">
        <f>+ROUND(+G90+J90+L90,0)</f>
        <v>0</v>
      </c>
      <c r="O90" s="1891"/>
      <c r="P90" s="1751">
        <f>+ROUND(OTCHET!E462+OTCHET!E465+OTCHET!E475,0)</f>
        <v>0</v>
      </c>
      <c r="Q90" s="1779">
        <f>+ROUND(OTCHET!F462+OTCHET!F465+OTCHET!F475,0)</f>
        <v>0</v>
      </c>
      <c r="R90" s="1734"/>
      <c r="S90" s="1978" t="s">
        <v>157</v>
      </c>
      <c r="T90" s="1979"/>
      <c r="U90" s="1980"/>
      <c r="V90" s="1573"/>
      <c r="W90" s="1553"/>
      <c r="X90" s="1553"/>
      <c r="Y90" s="1553"/>
      <c r="Z90" s="1553"/>
    </row>
    <row r="91" spans="1:26" s="1543" customFormat="1" ht="15.75">
      <c r="A91" s="1581"/>
      <c r="B91" s="1711" t="s">
        <v>48</v>
      </c>
      <c r="C91" s="1588"/>
      <c r="D91" s="1589"/>
      <c r="E91" s="1545"/>
      <c r="F91" s="1785">
        <f>+IF($P$2=0,$P91,0)</f>
        <v>0</v>
      </c>
      <c r="G91" s="1784">
        <f>+IF($P$2=0,$Q91,0)</f>
        <v>0</v>
      </c>
      <c r="H91" s="1545"/>
      <c r="I91" s="1785">
        <f>+IF(OR($P$2=98,$P$2=42,$P$2=96,$P$2=97),$P91,0)</f>
        <v>0</v>
      </c>
      <c r="J91" s="1784">
        <f>+IF(OR($P$2=98,$P$2=42,$P$2=96,$P$2=97),$Q91,0)</f>
        <v>0</v>
      </c>
      <c r="K91" s="1752"/>
      <c r="L91" s="1784">
        <f>+IF($P$2=33,$Q91,0)</f>
        <v>0</v>
      </c>
      <c r="M91" s="1752"/>
      <c r="N91" s="1755">
        <f>+ROUND(+G91+J91+L91,0)</f>
        <v>0</v>
      </c>
      <c r="O91" s="1891"/>
      <c r="P91" s="1785">
        <f>+ROUND(OTCHET!E463+OTCHET!E466+OTCHET!E476+OTCHET!E498+IF(+OTCHET!E490&gt;0,+OTCHET!E490,0),0)</f>
        <v>0</v>
      </c>
      <c r="Q91" s="1784">
        <f>+ROUND(OTCHET!F463+OTCHET!F466+OTCHET!F476+OTCHET!F498+IF(+OTCHET!F490&gt;0,+OTCHET!F490,0),0)</f>
        <v>0</v>
      </c>
      <c r="R91" s="1734"/>
      <c r="S91" s="1981" t="s">
        <v>158</v>
      </c>
      <c r="T91" s="1982"/>
      <c r="U91" s="1983"/>
      <c r="V91" s="1573"/>
      <c r="W91" s="1553"/>
      <c r="X91" s="1553"/>
      <c r="Y91" s="1553"/>
      <c r="Z91" s="1553"/>
    </row>
    <row r="92" spans="1:26" s="1543" customFormat="1" ht="15.75">
      <c r="A92" s="1581"/>
      <c r="B92" s="1711" t="s">
        <v>49</v>
      </c>
      <c r="C92" s="1588"/>
      <c r="D92" s="1589"/>
      <c r="E92" s="1545"/>
      <c r="F92" s="1873">
        <f>+IF($P$2=0,$P92,0)</f>
        <v>0</v>
      </c>
      <c r="G92" s="1872">
        <f>+IF($P$2=0,$Q92,0)</f>
        <v>0</v>
      </c>
      <c r="H92" s="1545"/>
      <c r="I92" s="1873">
        <f>+IF(OR($P$2=98,$P$2=42,$P$2=96,$P$2=97),$P92,0)</f>
        <v>0</v>
      </c>
      <c r="J92" s="1872">
        <f>+IF(OR($P$2=98,$P$2=42,$P$2=96,$P$2=97),$Q92,0)</f>
        <v>0</v>
      </c>
      <c r="K92" s="1752"/>
      <c r="L92" s="1872">
        <f>+IF($P$2=33,$Q92,0)</f>
        <v>0</v>
      </c>
      <c r="M92" s="1752"/>
      <c r="N92" s="1754">
        <f>+ROUND(+G92+J92+L92,0)</f>
        <v>0</v>
      </c>
      <c r="O92" s="1891"/>
      <c r="P92" s="1873">
        <f>+ROUND(+SUM(OTCHET!E468:E470),0)</f>
        <v>0</v>
      </c>
      <c r="Q92" s="1872">
        <f>+ROUND(+SUM(OTCHET!F468:F470),0)</f>
        <v>0</v>
      </c>
      <c r="R92" s="1734"/>
      <c r="S92" s="1981" t="s">
        <v>159</v>
      </c>
      <c r="T92" s="1982"/>
      <c r="U92" s="1983"/>
      <c r="V92" s="1573"/>
      <c r="W92" s="1553"/>
      <c r="X92" s="1553"/>
      <c r="Y92" s="1553"/>
      <c r="Z92" s="1553"/>
    </row>
    <row r="93" spans="1:26" s="1543" customFormat="1" ht="15.75">
      <c r="A93" s="1581"/>
      <c r="B93" s="1730" t="s">
        <v>50</v>
      </c>
      <c r="C93" s="1638"/>
      <c r="D93" s="1639"/>
      <c r="E93" s="1545"/>
      <c r="F93" s="1762">
        <f>+IF($P$2=0,$P93,0)</f>
        <v>0</v>
      </c>
      <c r="G93" s="1761">
        <f>+IF($P$2=0,$Q93,0)</f>
        <v>0</v>
      </c>
      <c r="H93" s="1545"/>
      <c r="I93" s="1762">
        <f>+IF(OR($P$2=98,$P$2=42,$P$2=96,$P$2=97),$P93,0)</f>
        <v>0</v>
      </c>
      <c r="J93" s="1761">
        <f>+IF(OR($P$2=98,$P$2=42,$P$2=96,$P$2=97),$Q93,0)</f>
        <v>0</v>
      </c>
      <c r="K93" s="1752"/>
      <c r="L93" s="1761">
        <f>+IF($P$2=33,$Q93,0)</f>
        <v>0</v>
      </c>
      <c r="M93" s="1752"/>
      <c r="N93" s="1763">
        <f>+ROUND(+G93+J93+L93,0)</f>
        <v>0</v>
      </c>
      <c r="O93" s="1891"/>
      <c r="P93" s="1762">
        <f>+ROUND(+SUM(OTCHET!E471:E472),0)</f>
        <v>0</v>
      </c>
      <c r="Q93" s="1761">
        <f>+ROUND(+SUM(OTCHET!F471:F472),0)</f>
        <v>0</v>
      </c>
      <c r="R93" s="1734"/>
      <c r="S93" s="1990" t="s">
        <v>160</v>
      </c>
      <c r="T93" s="1991"/>
      <c r="U93" s="1992"/>
      <c r="V93" s="1573"/>
      <c r="W93" s="1553"/>
      <c r="X93" s="1553"/>
      <c r="Y93" s="1553"/>
      <c r="Z93" s="1553"/>
    </row>
    <row r="94" spans="1:26" s="1543" customFormat="1" ht="15.75">
      <c r="A94" s="1581"/>
      <c r="B94" s="1592" t="s">
        <v>51</v>
      </c>
      <c r="C94" s="1593"/>
      <c r="D94" s="1594"/>
      <c r="E94" s="1545"/>
      <c r="F94" s="1757">
        <f>+ROUND(+SUM(F90:F93),0)</f>
        <v>0</v>
      </c>
      <c r="G94" s="1756">
        <f>+ROUND(+SUM(G90:G93),0)</f>
        <v>0</v>
      </c>
      <c r="H94" s="1545"/>
      <c r="I94" s="1757">
        <f>+ROUND(+SUM(I90:I93),0)</f>
        <v>0</v>
      </c>
      <c r="J94" s="1756">
        <f>+ROUND(+SUM(J90:J93),0)</f>
        <v>0</v>
      </c>
      <c r="K94" s="1752"/>
      <c r="L94" s="1756">
        <f>+ROUND(+SUM(L90:L93),0)</f>
        <v>0</v>
      </c>
      <c r="M94" s="1752"/>
      <c r="N94" s="1758">
        <f>+ROUND(+SUM(N90:N93),0)</f>
        <v>0</v>
      </c>
      <c r="O94" s="1891"/>
      <c r="P94" s="1757">
        <f>+ROUND(+SUM(P90:P93),0)</f>
        <v>0</v>
      </c>
      <c r="Q94" s="1756">
        <f>+ROUND(+SUM(Q90:Q93),0)</f>
        <v>0</v>
      </c>
      <c r="R94" s="1734"/>
      <c r="S94" s="1984" t="s">
        <v>161</v>
      </c>
      <c r="T94" s="1985"/>
      <c r="U94" s="1986"/>
      <c r="V94" s="1573"/>
      <c r="W94" s="1553"/>
      <c r="X94" s="1553"/>
      <c r="Y94" s="1553"/>
      <c r="Z94" s="1553"/>
    </row>
    <row r="95" spans="1:26" s="1543" customFormat="1" ht="15.75">
      <c r="A95" s="1581"/>
      <c r="B95" s="1715" t="s">
        <v>52</v>
      </c>
      <c r="C95" s="1595"/>
      <c r="D95" s="1596"/>
      <c r="E95" s="1545"/>
      <c r="F95" s="1750"/>
      <c r="G95" s="1759"/>
      <c r="H95" s="1545"/>
      <c r="I95" s="1750"/>
      <c r="J95" s="1759"/>
      <c r="K95" s="1752"/>
      <c r="L95" s="1759"/>
      <c r="M95" s="1752"/>
      <c r="N95" s="1760"/>
      <c r="O95" s="1891"/>
      <c r="P95" s="1750"/>
      <c r="Q95" s="1759"/>
      <c r="R95" s="1734"/>
      <c r="S95" s="1715" t="s">
        <v>52</v>
      </c>
      <c r="T95" s="1595"/>
      <c r="U95" s="1596"/>
      <c r="V95" s="1573"/>
      <c r="W95" s="1553"/>
      <c r="X95" s="1553"/>
      <c r="Y95" s="1553"/>
      <c r="Z95" s="1553"/>
    </row>
    <row r="96" spans="1:26" s="1543" customFormat="1" ht="15.75">
      <c r="A96" s="1581"/>
      <c r="B96" s="1716" t="s">
        <v>53</v>
      </c>
      <c r="C96" s="1597"/>
      <c r="D96" s="1598"/>
      <c r="E96" s="1545"/>
      <c r="F96" s="1751">
        <f>+IF($P$2=0,$P96,0)</f>
        <v>0</v>
      </c>
      <c r="G96" s="1779">
        <f>+IF($P$2=0,$Q96,0)</f>
        <v>0</v>
      </c>
      <c r="H96" s="1545"/>
      <c r="I96" s="1751">
        <f>+IF(OR($P$2=98,$P$2=42,$P$2=96,$P$2=97),$P96,0)</f>
        <v>0</v>
      </c>
      <c r="J96" s="1779">
        <f>+IF(OR($P$2=98,$P$2=42,$P$2=96,$P$2=97),$Q96,0)</f>
        <v>0</v>
      </c>
      <c r="K96" s="1752"/>
      <c r="L96" s="1779">
        <f>+IF($P$2=33,$Q96,0)</f>
        <v>0</v>
      </c>
      <c r="M96" s="1752"/>
      <c r="N96" s="1753">
        <f>+ROUND(+G96+J96+L96,0)</f>
        <v>0</v>
      </c>
      <c r="O96" s="1891"/>
      <c r="P96" s="1751">
        <f>+ROUND(OTCHET!E532+OTCHET!E537,0)</f>
        <v>0</v>
      </c>
      <c r="Q96" s="1779">
        <f>+ROUND(OTCHET!F532+OTCHET!F537,0)</f>
        <v>0</v>
      </c>
      <c r="R96" s="1734"/>
      <c r="S96" s="1978" t="s">
        <v>162</v>
      </c>
      <c r="T96" s="1979"/>
      <c r="U96" s="1980"/>
      <c r="V96" s="1573"/>
      <c r="W96" s="1553"/>
      <c r="X96" s="1553"/>
      <c r="Y96" s="1553"/>
      <c r="Z96" s="1553"/>
    </row>
    <row r="97" spans="1:26" s="1543" customFormat="1" ht="15.75">
      <c r="A97" s="1581"/>
      <c r="B97" s="1714" t="s">
        <v>54</v>
      </c>
      <c r="C97" s="1590"/>
      <c r="D97" s="1591"/>
      <c r="E97" s="1545"/>
      <c r="F97" s="1785">
        <f>+IF($P$2=0,$P97,0)</f>
        <v>0</v>
      </c>
      <c r="G97" s="1784">
        <f>+IF($P$2=0,$Q97,0)</f>
        <v>0</v>
      </c>
      <c r="H97" s="1545"/>
      <c r="I97" s="1785">
        <f>+IF(OR($P$2=98,$P$2=42,$P$2=96,$P$2=97),$P97,0)</f>
        <v>0</v>
      </c>
      <c r="J97" s="1784">
        <f>+IF(OR($P$2=98,$P$2=42,$P$2=96,$P$2=97),$Q97,0)</f>
        <v>0</v>
      </c>
      <c r="K97" s="1752"/>
      <c r="L97" s="1784">
        <f>+IF($P$2=33,$Q97,0)</f>
        <v>0</v>
      </c>
      <c r="M97" s="1752"/>
      <c r="N97" s="1755">
        <f>+ROUND(+G97+J97+L97,0)</f>
        <v>0</v>
      </c>
      <c r="O97" s="1891"/>
      <c r="P97" s="1785">
        <f>+ROUND(+OTCHET!E473+OTCHET!E554+OTCHET!E556,0)</f>
        <v>0</v>
      </c>
      <c r="Q97" s="1784">
        <f>+ROUND(+OTCHET!F473+OTCHET!F554+OTCHET!F556,0)</f>
        <v>0</v>
      </c>
      <c r="R97" s="1734"/>
      <c r="S97" s="1981" t="s">
        <v>163</v>
      </c>
      <c r="T97" s="1982"/>
      <c r="U97" s="1983"/>
      <c r="V97" s="1573"/>
      <c r="W97" s="1553"/>
      <c r="X97" s="1553"/>
      <c r="Y97" s="1553"/>
      <c r="Z97" s="1553"/>
    </row>
    <row r="98" spans="1:26" s="1543" customFormat="1" ht="15.75">
      <c r="A98" s="1581"/>
      <c r="B98" s="1592" t="s">
        <v>55</v>
      </c>
      <c r="C98" s="1593"/>
      <c r="D98" s="1594"/>
      <c r="E98" s="1545"/>
      <c r="F98" s="1757">
        <f>+ROUND(+SUM(F96:F97),0)</f>
        <v>0</v>
      </c>
      <c r="G98" s="1756">
        <f>+ROUND(+SUM(G96:G97),0)</f>
        <v>0</v>
      </c>
      <c r="H98" s="1545"/>
      <c r="I98" s="1757">
        <f>+ROUND(+SUM(I96:I97),0)</f>
        <v>0</v>
      </c>
      <c r="J98" s="1756">
        <f>+ROUND(+SUM(J96:J97),0)</f>
        <v>0</v>
      </c>
      <c r="K98" s="1752"/>
      <c r="L98" s="1756">
        <f>+ROUND(+SUM(L96:L97),0)</f>
        <v>0</v>
      </c>
      <c r="M98" s="1752"/>
      <c r="N98" s="1758">
        <f>+ROUND(+SUM(N96:N97),0)</f>
        <v>0</v>
      </c>
      <c r="O98" s="1891"/>
      <c r="P98" s="1757">
        <f>+ROUND(+SUM(P96:P97),0)</f>
        <v>0</v>
      </c>
      <c r="Q98" s="1756">
        <f>+ROUND(+SUM(Q96:Q97),0)</f>
        <v>0</v>
      </c>
      <c r="R98" s="1734"/>
      <c r="S98" s="1984" t="s">
        <v>164</v>
      </c>
      <c r="T98" s="1985"/>
      <c r="U98" s="1986"/>
      <c r="V98" s="1573"/>
      <c r="W98" s="1553"/>
      <c r="X98" s="1553"/>
      <c r="Y98" s="1553"/>
      <c r="Z98" s="1553"/>
    </row>
    <row r="99" spans="1:26" s="1543" customFormat="1" ht="8.25" customHeight="1">
      <c r="A99" s="1581"/>
      <c r="B99" s="1615"/>
      <c r="C99" s="1600"/>
      <c r="D99" s="1601"/>
      <c r="E99" s="1545"/>
      <c r="F99" s="1751"/>
      <c r="G99" s="1779"/>
      <c r="H99" s="1545"/>
      <c r="I99" s="1751"/>
      <c r="J99" s="1779"/>
      <c r="K99" s="1752"/>
      <c r="L99" s="1779"/>
      <c r="M99" s="1752"/>
      <c r="N99" s="1753"/>
      <c r="O99" s="1891"/>
      <c r="P99" s="1751"/>
      <c r="Q99" s="1779"/>
      <c r="R99" s="1734"/>
      <c r="S99" s="1843"/>
      <c r="T99" s="1844"/>
      <c r="U99" s="1845"/>
      <c r="V99" s="1573"/>
      <c r="W99" s="1553"/>
      <c r="X99" s="1553"/>
      <c r="Y99" s="1553"/>
      <c r="Z99" s="1553"/>
    </row>
    <row r="100" spans="1:26" s="1543" customFormat="1" ht="16.5" thickBot="1">
      <c r="A100" s="1581"/>
      <c r="B100" s="1724" t="s">
        <v>56</v>
      </c>
      <c r="C100" s="1616"/>
      <c r="D100" s="1617"/>
      <c r="E100" s="1545"/>
      <c r="F100" s="1781">
        <f>+ROUND(F88+F94+F98,0)</f>
        <v>0</v>
      </c>
      <c r="G100" s="1780">
        <f>+ROUND(G88+G94+G98,0)</f>
        <v>0</v>
      </c>
      <c r="H100" s="1545"/>
      <c r="I100" s="1781">
        <f>+ROUND(I88+I94+I98,0)</f>
        <v>0</v>
      </c>
      <c r="J100" s="1780">
        <f>+ROUND(J88+J94+J98,0)</f>
        <v>0</v>
      </c>
      <c r="K100" s="1752"/>
      <c r="L100" s="1780">
        <f>+ROUND(L88+L94+L98,0)</f>
        <v>0</v>
      </c>
      <c r="M100" s="1752"/>
      <c r="N100" s="1782">
        <f>+ROUND(N88+N94+N98,0)</f>
        <v>0</v>
      </c>
      <c r="O100" s="1893"/>
      <c r="P100" s="1781">
        <f>+ROUND(P88+P94+P98,0)</f>
        <v>0</v>
      </c>
      <c r="Q100" s="1780">
        <f>+ROUND(Q88+Q94+Q98,0)</f>
        <v>0</v>
      </c>
      <c r="R100" s="1734"/>
      <c r="S100" s="1999" t="s">
        <v>165</v>
      </c>
      <c r="T100" s="2000"/>
      <c r="U100" s="2001"/>
      <c r="V100" s="1573"/>
      <c r="W100" s="1553"/>
      <c r="X100" s="1553"/>
      <c r="Y100" s="1553"/>
      <c r="Z100" s="1553"/>
    </row>
    <row r="101" spans="1:26" s="1543" customFormat="1" ht="15.75">
      <c r="A101" s="1581"/>
      <c r="B101" s="1712" t="s">
        <v>57</v>
      </c>
      <c r="C101" s="1582"/>
      <c r="D101" s="1583"/>
      <c r="E101" s="1545"/>
      <c r="F101" s="1762"/>
      <c r="G101" s="1761"/>
      <c r="H101" s="1545"/>
      <c r="I101" s="1762"/>
      <c r="J101" s="1761"/>
      <c r="K101" s="1752"/>
      <c r="L101" s="1761"/>
      <c r="M101" s="1752"/>
      <c r="N101" s="1763"/>
      <c r="O101" s="1891"/>
      <c r="P101" s="1762"/>
      <c r="Q101" s="1761"/>
      <c r="R101" s="1734"/>
      <c r="S101" s="1855" t="s">
        <v>57</v>
      </c>
      <c r="T101" s="1856"/>
      <c r="U101" s="1857"/>
      <c r="V101" s="1573"/>
      <c r="W101" s="1553"/>
      <c r="X101" s="1553"/>
      <c r="Y101" s="1553"/>
      <c r="Z101" s="1553"/>
    </row>
    <row r="102" spans="1:26" s="1543" customFormat="1" ht="15.75">
      <c r="A102" s="1581"/>
      <c r="B102" s="1713" t="s">
        <v>58</v>
      </c>
      <c r="C102" s="1586"/>
      <c r="D102" s="1587"/>
      <c r="E102" s="1545"/>
      <c r="F102" s="1751"/>
      <c r="G102" s="1779"/>
      <c r="H102" s="1545"/>
      <c r="I102" s="1751"/>
      <c r="J102" s="1779"/>
      <c r="K102" s="1752"/>
      <c r="L102" s="1779"/>
      <c r="M102" s="1752"/>
      <c r="N102" s="1753"/>
      <c r="O102" s="1891"/>
      <c r="P102" s="1751"/>
      <c r="Q102" s="1779"/>
      <c r="R102" s="1734"/>
      <c r="S102" s="1858" t="s">
        <v>58</v>
      </c>
      <c r="T102" s="1859"/>
      <c r="U102" s="1860"/>
      <c r="V102" s="1573"/>
      <c r="W102" s="1553"/>
      <c r="X102" s="1553"/>
      <c r="Y102" s="1553"/>
      <c r="Z102" s="1553"/>
    </row>
    <row r="103" spans="1:26" s="1543" customFormat="1" ht="15.75">
      <c r="A103" s="1581"/>
      <c r="B103" s="1711" t="s">
        <v>59</v>
      </c>
      <c r="C103" s="1588"/>
      <c r="D103" s="1589"/>
      <c r="E103" s="1545"/>
      <c r="F103" s="1873">
        <f>+IF($P$2=0,$P103,0)</f>
        <v>0</v>
      </c>
      <c r="G103" s="1872">
        <f>+IF($P$2=0,$Q103,0)</f>
        <v>0</v>
      </c>
      <c r="H103" s="1545"/>
      <c r="I103" s="1873">
        <f>+IF(OR($P$2=98,$P$2=42,$P$2=96,$P$2=97),$P103,0)</f>
        <v>0</v>
      </c>
      <c r="J103" s="1872">
        <f>+IF(OR($P$2=98,$P$2=42,$P$2=96,$P$2=97),$Q103,0)</f>
        <v>0</v>
      </c>
      <c r="K103" s="1752"/>
      <c r="L103" s="1872">
        <f>+IF($P$2=33,$Q103,0)</f>
        <v>0</v>
      </c>
      <c r="M103" s="1752"/>
      <c r="N103" s="1754">
        <f>+ROUND(+G103+J103+L103,0)</f>
        <v>0</v>
      </c>
      <c r="O103" s="1891"/>
      <c r="P103" s="1873">
        <f>+ROUND(OTCHET!E494+OTCHET!E495+OTCHET!E508,0)</f>
        <v>0</v>
      </c>
      <c r="Q103" s="1872">
        <f>+ROUND(OTCHET!F494+OTCHET!F495+OTCHET!F508,0)</f>
        <v>0</v>
      </c>
      <c r="R103" s="1734"/>
      <c r="S103" s="1978" t="s">
        <v>166</v>
      </c>
      <c r="T103" s="1979"/>
      <c r="U103" s="1980"/>
      <c r="V103" s="1573"/>
      <c r="W103" s="1553"/>
      <c r="X103" s="1553"/>
      <c r="Y103" s="1553"/>
      <c r="Z103" s="1553"/>
    </row>
    <row r="104" spans="1:26" s="1543" customFormat="1" ht="15.75">
      <c r="A104" s="1581"/>
      <c r="B104" s="1714" t="s">
        <v>60</v>
      </c>
      <c r="C104" s="1590"/>
      <c r="D104" s="1591"/>
      <c r="E104" s="1545"/>
      <c r="F104" s="1785">
        <f>+IF($P$2=0,$P104,0)</f>
        <v>0</v>
      </c>
      <c r="G104" s="1784">
        <f>+IF($P$2=0,$Q104,0)</f>
        <v>0</v>
      </c>
      <c r="H104" s="1545"/>
      <c r="I104" s="1785">
        <f>+IF(OR($P$2=98,$P$2=42,$P$2=96,$P$2=97),$P104,0)</f>
        <v>0</v>
      </c>
      <c r="J104" s="1784">
        <f>+IF(OR($P$2=98,$P$2=42,$P$2=96,$P$2=97),$Q104,0)</f>
        <v>0</v>
      </c>
      <c r="K104" s="1752"/>
      <c r="L104" s="1784">
        <f>+IF($P$2=33,$Q104,0)</f>
        <v>0</v>
      </c>
      <c r="M104" s="1752"/>
      <c r="N104" s="1755">
        <f>+ROUND(+G104+J104+L104,0)</f>
        <v>0</v>
      </c>
      <c r="O104" s="1891"/>
      <c r="P104" s="1785">
        <f>+ROUND(OTCHET!E496+OTCHET!E497+OTCHET!E512,0)</f>
        <v>0</v>
      </c>
      <c r="Q104" s="1784">
        <f>+ROUND(OTCHET!F496+OTCHET!F497+OTCHET!F512,0)</f>
        <v>0</v>
      </c>
      <c r="R104" s="1734"/>
      <c r="S104" s="1981" t="s">
        <v>167</v>
      </c>
      <c r="T104" s="1982"/>
      <c r="U104" s="1983"/>
      <c r="V104" s="1573"/>
      <c r="W104" s="1553"/>
      <c r="X104" s="1553"/>
      <c r="Y104" s="1553"/>
      <c r="Z104" s="1553"/>
    </row>
    <row r="105" spans="1:26" s="1543" customFormat="1" ht="15.75">
      <c r="A105" s="1581"/>
      <c r="B105" s="1592" t="s">
        <v>61</v>
      </c>
      <c r="C105" s="1593"/>
      <c r="D105" s="1594"/>
      <c r="E105" s="1545"/>
      <c r="F105" s="1757">
        <f>+ROUND(+SUM(F103:F104),0)</f>
        <v>0</v>
      </c>
      <c r="G105" s="1756">
        <f>+ROUND(+SUM(G103:G104),0)</f>
        <v>0</v>
      </c>
      <c r="H105" s="1545"/>
      <c r="I105" s="1757">
        <f>+ROUND(+SUM(I103:I104),0)</f>
        <v>0</v>
      </c>
      <c r="J105" s="1756">
        <f>+ROUND(+SUM(J103:J104),0)</f>
        <v>0</v>
      </c>
      <c r="K105" s="1752"/>
      <c r="L105" s="1756">
        <f>+ROUND(+SUM(L103:L104),0)</f>
        <v>0</v>
      </c>
      <c r="M105" s="1752"/>
      <c r="N105" s="1758">
        <f>+ROUND(+SUM(N103:N104),0)</f>
        <v>0</v>
      </c>
      <c r="O105" s="1891"/>
      <c r="P105" s="1757">
        <f>+ROUND(+SUM(P103:P104),0)</f>
        <v>0</v>
      </c>
      <c r="Q105" s="1756">
        <f>+ROUND(+SUM(Q103:Q104),0)</f>
        <v>0</v>
      </c>
      <c r="R105" s="1734"/>
      <c r="S105" s="1984" t="s">
        <v>168</v>
      </c>
      <c r="T105" s="1985"/>
      <c r="U105" s="1986"/>
      <c r="V105" s="1573"/>
      <c r="W105" s="1553"/>
      <c r="X105" s="1553"/>
      <c r="Y105" s="1553"/>
      <c r="Z105" s="1553"/>
    </row>
    <row r="106" spans="1:26" s="1543" customFormat="1" ht="15.75">
      <c r="A106" s="1581"/>
      <c r="B106" s="1715" t="s">
        <v>62</v>
      </c>
      <c r="C106" s="1595"/>
      <c r="D106" s="1596"/>
      <c r="E106" s="1545"/>
      <c r="F106" s="1750"/>
      <c r="G106" s="1759"/>
      <c r="H106" s="1545"/>
      <c r="I106" s="1750"/>
      <c r="J106" s="1759"/>
      <c r="K106" s="1752"/>
      <c r="L106" s="1759"/>
      <c r="M106" s="1752"/>
      <c r="N106" s="1760"/>
      <c r="O106" s="1891"/>
      <c r="P106" s="1750"/>
      <c r="Q106" s="1759"/>
      <c r="R106" s="1734"/>
      <c r="S106" s="1861" t="s">
        <v>62</v>
      </c>
      <c r="T106" s="1862"/>
      <c r="U106" s="1863"/>
      <c r="V106" s="1573"/>
      <c r="W106" s="1553"/>
      <c r="X106" s="1553"/>
      <c r="Y106" s="1553"/>
      <c r="Z106" s="1553"/>
    </row>
    <row r="107" spans="1:26" s="1543" customFormat="1" ht="15.75">
      <c r="A107" s="1581"/>
      <c r="B107" s="1716" t="s">
        <v>63</v>
      </c>
      <c r="C107" s="1597"/>
      <c r="D107" s="1598"/>
      <c r="E107" s="1545"/>
      <c r="F107" s="1751">
        <f>+IF($P$2=0,$P107,0)</f>
        <v>0</v>
      </c>
      <c r="G107" s="1779">
        <f>+IF($P$2=0,$Q107,0)</f>
        <v>0</v>
      </c>
      <c r="H107" s="1545"/>
      <c r="I107" s="1751">
        <f>+IF(OR($P$2=98,$P$2=42,$P$2=96,$P$2=97),$P107,0)</f>
        <v>0</v>
      </c>
      <c r="J107" s="1779">
        <f>+IF(OR($P$2=98,$P$2=42,$P$2=96,$P$2=97),$Q107,0)</f>
        <v>0</v>
      </c>
      <c r="K107" s="1752"/>
      <c r="L107" s="1779">
        <f>+IF($P$2=33,$Q107,0)</f>
        <v>0</v>
      </c>
      <c r="M107" s="1752"/>
      <c r="N107" s="1753">
        <f>+ROUND(+G107+J107+L107,0)</f>
        <v>0</v>
      </c>
      <c r="O107" s="1891"/>
      <c r="P107" s="1751">
        <f>+ROUND(OTCHET!E478+OTCHET!E479+OTCHET!E482+OTCHET!E483+OTCHET!E486+OTCHET!E487+OTCHET!E491+OTCHET!E500+OTCHET!E501+OTCHET!E504+OTCHET!E505,0)</f>
        <v>0</v>
      </c>
      <c r="Q107" s="1779">
        <f>+ROUND(OTCHET!F478+OTCHET!F479+OTCHET!F482+OTCHET!F483+OTCHET!F486+OTCHET!F487+OTCHET!F491+OTCHET!F500+OTCHET!F501+OTCHET!F504+OTCHET!F505,0)</f>
        <v>0</v>
      </c>
      <c r="R107" s="1734"/>
      <c r="S107" s="2005" t="s">
        <v>169</v>
      </c>
      <c r="T107" s="2006"/>
      <c r="U107" s="2007"/>
      <c r="V107" s="1573"/>
      <c r="W107" s="1553"/>
      <c r="X107" s="1553"/>
      <c r="Y107" s="1553"/>
      <c r="Z107" s="1553"/>
    </row>
    <row r="108" spans="1:26" s="1543" customFormat="1" ht="15.75">
      <c r="A108" s="1581"/>
      <c r="B108" s="1714" t="s">
        <v>191</v>
      </c>
      <c r="C108" s="1590"/>
      <c r="D108" s="1591"/>
      <c r="E108" s="1545"/>
      <c r="F108" s="1785">
        <f>+IF($P$2=0,$P108,0)</f>
        <v>0</v>
      </c>
      <c r="G108" s="1784">
        <f>+IF($P$2=0,$Q108,0)</f>
        <v>0</v>
      </c>
      <c r="H108" s="1545"/>
      <c r="I108" s="1785">
        <f>+IF(OR($P$2=98,$P$2=42,$P$2=96,$P$2=97),$P108,0)</f>
        <v>0</v>
      </c>
      <c r="J108" s="1784">
        <f>+IF(OR($P$2=98,$P$2=42,$P$2=96,$P$2=97),$Q108,0)</f>
        <v>0</v>
      </c>
      <c r="K108" s="1752"/>
      <c r="L108" s="1784">
        <f>+IF($P$2=33,$Q108,0)</f>
        <v>0</v>
      </c>
      <c r="M108" s="1752"/>
      <c r="N108" s="1755">
        <f>+ROUND(+G108+J108+L108,0)</f>
        <v>0</v>
      </c>
      <c r="O108" s="1891"/>
      <c r="P108" s="1785">
        <f>+ROUND(OTCHET!E480+OTCHET!E481+OTCHET!E484+OTCHET!E485+OTCHET!E488+OTCHET!E489+OTCHET!E492+OTCHET!E502+OTCHET!E503+OTCHET!E506+OTCHET!E507+IF(+OTCHET!E490&lt;0,+OTCHET!E490,0),0)</f>
        <v>0</v>
      </c>
      <c r="Q108" s="1784">
        <f>+ROUND(OTCHET!F480+OTCHET!F481+OTCHET!F484+OTCHET!F485+OTCHET!F488+OTCHET!F489+OTCHET!F492+OTCHET!F502+OTCHET!F503+OTCHET!F506+OTCHET!F507+IF(+OTCHET!F490&lt;0,+OTCHET!F490,0),0)</f>
        <v>0</v>
      </c>
      <c r="R108" s="1734"/>
      <c r="S108" s="2015" t="s">
        <v>170</v>
      </c>
      <c r="T108" s="2016"/>
      <c r="U108" s="2017"/>
      <c r="V108" s="1573"/>
      <c r="W108" s="1553"/>
      <c r="X108" s="1553"/>
      <c r="Y108" s="1553"/>
      <c r="Z108" s="1553"/>
    </row>
    <row r="109" spans="1:26" s="1543" customFormat="1" ht="15.75">
      <c r="A109" s="1581"/>
      <c r="B109" s="1592" t="s">
        <v>64</v>
      </c>
      <c r="C109" s="1593"/>
      <c r="D109" s="1594"/>
      <c r="E109" s="1545"/>
      <c r="F109" s="1757">
        <f>+ROUND(+SUM(F107:F108),0)</f>
        <v>0</v>
      </c>
      <c r="G109" s="1756">
        <f>+ROUND(+SUM(G107:G108),0)</f>
        <v>0</v>
      </c>
      <c r="H109" s="1545"/>
      <c r="I109" s="1757">
        <f>+ROUND(+SUM(I107:I108),0)</f>
        <v>0</v>
      </c>
      <c r="J109" s="1756">
        <f>+ROUND(+SUM(J107:J108),0)</f>
        <v>0</v>
      </c>
      <c r="K109" s="1752"/>
      <c r="L109" s="1756">
        <f>+ROUND(+SUM(L107:L108),0)</f>
        <v>0</v>
      </c>
      <c r="M109" s="1752"/>
      <c r="N109" s="1758">
        <f>+ROUND(+SUM(N107:N108),0)</f>
        <v>0</v>
      </c>
      <c r="O109" s="1891"/>
      <c r="P109" s="1757">
        <f>+ROUND(+SUM(P107:P108),0)</f>
        <v>0</v>
      </c>
      <c r="Q109" s="1756">
        <f>+ROUND(+SUM(Q107:Q108),0)</f>
        <v>0</v>
      </c>
      <c r="R109" s="1734"/>
      <c r="S109" s="1984" t="s">
        <v>171</v>
      </c>
      <c r="T109" s="1985"/>
      <c r="U109" s="1986"/>
      <c r="V109" s="1573"/>
      <c r="W109" s="1553"/>
      <c r="X109" s="1553"/>
      <c r="Y109" s="1553"/>
      <c r="Z109" s="1553"/>
    </row>
    <row r="110" spans="1:26" s="1543" customFormat="1" ht="15.75">
      <c r="A110" s="1581"/>
      <c r="B110" s="1715" t="s">
        <v>65</v>
      </c>
      <c r="C110" s="1595"/>
      <c r="D110" s="1596"/>
      <c r="E110" s="1545"/>
      <c r="F110" s="1750"/>
      <c r="G110" s="1759"/>
      <c r="H110" s="1545"/>
      <c r="I110" s="1750"/>
      <c r="J110" s="1759"/>
      <c r="K110" s="1752"/>
      <c r="L110" s="1759"/>
      <c r="M110" s="1752"/>
      <c r="N110" s="1760"/>
      <c r="O110" s="1891"/>
      <c r="P110" s="1750"/>
      <c r="Q110" s="1759"/>
      <c r="R110" s="1734"/>
      <c r="S110" s="1861" t="s">
        <v>65</v>
      </c>
      <c r="T110" s="1862"/>
      <c r="U110" s="1863"/>
      <c r="V110" s="1573"/>
      <c r="W110" s="1553"/>
      <c r="X110" s="1553"/>
      <c r="Y110" s="1553"/>
      <c r="Z110" s="1553"/>
    </row>
    <row r="111" spans="1:26" s="1543" customFormat="1" ht="15.75">
      <c r="A111" s="1581"/>
      <c r="B111" s="1716" t="s">
        <v>66</v>
      </c>
      <c r="C111" s="1597"/>
      <c r="D111" s="1598"/>
      <c r="E111" s="1545"/>
      <c r="F111" s="1751">
        <f>+IF($P$2=0,$P111,0)</f>
        <v>0</v>
      </c>
      <c r="G111" s="1779">
        <f>+IF($P$2=0,$Q111,0)</f>
        <v>0</v>
      </c>
      <c r="H111" s="1545"/>
      <c r="I111" s="1751">
        <f>+IF(OR($P$2=98,$P$2=42,$P$2=96,$P$2=97),$P111,0)</f>
        <v>0</v>
      </c>
      <c r="J111" s="1779">
        <f>+IF(OR($P$2=98,$P$2=42,$P$2=96,$P$2=97),$Q111,0)</f>
        <v>0</v>
      </c>
      <c r="K111" s="1752"/>
      <c r="L111" s="1779">
        <f>+IF($P$2=33,$Q111,0)</f>
        <v>0</v>
      </c>
      <c r="M111" s="1752"/>
      <c r="N111" s="1753">
        <f>+ROUND(+G111+J111+L111,0)</f>
        <v>0</v>
      </c>
      <c r="O111" s="1891"/>
      <c r="P111" s="1751">
        <f>+ROUND(OTCHET!E543,0)</f>
        <v>0</v>
      </c>
      <c r="Q111" s="1779">
        <f>+ROUND(OTCHET!F543,0)</f>
        <v>0</v>
      </c>
      <c r="R111" s="1734"/>
      <c r="S111" s="1978" t="s">
        <v>172</v>
      </c>
      <c r="T111" s="1979"/>
      <c r="U111" s="1980"/>
      <c r="V111" s="1573"/>
      <c r="W111" s="1553"/>
      <c r="X111" s="1553"/>
      <c r="Y111" s="1553"/>
      <c r="Z111" s="1553"/>
    </row>
    <row r="112" spans="1:26" s="1543" customFormat="1" ht="15.75">
      <c r="A112" s="1581"/>
      <c r="B112" s="1714" t="s">
        <v>67</v>
      </c>
      <c r="C112" s="1590"/>
      <c r="D112" s="1591"/>
      <c r="E112" s="1545"/>
      <c r="F112" s="1785">
        <f>+IF($P$2=0,$P112,0)</f>
        <v>0</v>
      </c>
      <c r="G112" s="1784">
        <f>+IF($P$2=0,$Q112,0)</f>
        <v>0</v>
      </c>
      <c r="H112" s="1545"/>
      <c r="I112" s="1785">
        <f>+IF(OR($P$2=98,$P$2=42,$P$2=96,$P$2=97),$P112,0)</f>
        <v>0</v>
      </c>
      <c r="J112" s="1784">
        <f>+IF(OR($P$2=98,$P$2=42,$P$2=96,$P$2=97),$Q112,0)</f>
        <v>0</v>
      </c>
      <c r="K112" s="1752"/>
      <c r="L112" s="1784">
        <f>+IF($P$2=33,$Q112,0)</f>
        <v>0</v>
      </c>
      <c r="M112" s="1752"/>
      <c r="N112" s="1755">
        <f>+ROUND(+G112+J112+L112,0)</f>
        <v>0</v>
      </c>
      <c r="O112" s="1891"/>
      <c r="P112" s="1785">
        <f>+ROUND(OTCHET!E544,0)</f>
        <v>0</v>
      </c>
      <c r="Q112" s="1784">
        <f>+ROUND(OTCHET!F544,0)</f>
        <v>0</v>
      </c>
      <c r="R112" s="1734"/>
      <c r="S112" s="1981" t="s">
        <v>173</v>
      </c>
      <c r="T112" s="1982"/>
      <c r="U112" s="1983"/>
      <c r="V112" s="1573"/>
      <c r="W112" s="1553"/>
      <c r="X112" s="1553"/>
      <c r="Y112" s="1553"/>
      <c r="Z112" s="1553"/>
    </row>
    <row r="113" spans="1:26" s="1543" customFormat="1" ht="15.75">
      <c r="A113" s="1581"/>
      <c r="B113" s="1592" t="s">
        <v>68</v>
      </c>
      <c r="C113" s="1593"/>
      <c r="D113" s="1594"/>
      <c r="E113" s="1545"/>
      <c r="F113" s="1757">
        <f>+ROUND(+SUM(F111:F112),0)</f>
        <v>0</v>
      </c>
      <c r="G113" s="1756">
        <f>+ROUND(+SUM(G111:G112),0)</f>
        <v>0</v>
      </c>
      <c r="H113" s="1545"/>
      <c r="I113" s="1757">
        <f>+ROUND(+SUM(I111:I112),0)</f>
        <v>0</v>
      </c>
      <c r="J113" s="1756">
        <f>+ROUND(+SUM(J111:J112),0)</f>
        <v>0</v>
      </c>
      <c r="K113" s="1752"/>
      <c r="L113" s="1756">
        <f>+ROUND(+SUM(L111:L112),0)</f>
        <v>0</v>
      </c>
      <c r="M113" s="1752"/>
      <c r="N113" s="1758">
        <f>+ROUND(+SUM(N111:N112),0)</f>
        <v>0</v>
      </c>
      <c r="O113" s="1891"/>
      <c r="P113" s="1757">
        <f>+ROUND(+SUM(P111:P112),0)</f>
        <v>0</v>
      </c>
      <c r="Q113" s="1756">
        <f>+ROUND(+SUM(Q111:Q112),0)</f>
        <v>0</v>
      </c>
      <c r="R113" s="1734"/>
      <c r="S113" s="1984" t="s">
        <v>174</v>
      </c>
      <c r="T113" s="1985"/>
      <c r="U113" s="1986"/>
      <c r="V113" s="1573"/>
      <c r="W113" s="1553"/>
      <c r="X113" s="1553"/>
      <c r="Y113" s="1553"/>
      <c r="Z113" s="1553"/>
    </row>
    <row r="114" spans="1:26" s="1543" customFormat="1" ht="15.75">
      <c r="A114" s="1581"/>
      <c r="B114" s="1715" t="s">
        <v>69</v>
      </c>
      <c r="C114" s="1595"/>
      <c r="D114" s="1596"/>
      <c r="E114" s="1618"/>
      <c r="F114" s="1762"/>
      <c r="G114" s="1761"/>
      <c r="H114" s="1545"/>
      <c r="I114" s="1762"/>
      <c r="J114" s="1761"/>
      <c r="K114" s="1752"/>
      <c r="L114" s="1761"/>
      <c r="M114" s="1752"/>
      <c r="N114" s="1763"/>
      <c r="O114" s="1891"/>
      <c r="P114" s="1762"/>
      <c r="Q114" s="1761"/>
      <c r="R114" s="1734"/>
      <c r="S114" s="1861" t="s">
        <v>69</v>
      </c>
      <c r="T114" s="1862"/>
      <c r="U114" s="1863"/>
      <c r="V114" s="1573"/>
      <c r="W114" s="1553"/>
      <c r="X114" s="1553"/>
      <c r="Y114" s="1553"/>
      <c r="Z114" s="1553"/>
    </row>
    <row r="115" spans="1:26" s="1543" customFormat="1" ht="15.75">
      <c r="A115" s="1581"/>
      <c r="B115" s="1716" t="s">
        <v>70</v>
      </c>
      <c r="C115" s="1597"/>
      <c r="D115" s="1598"/>
      <c r="E115" s="1618"/>
      <c r="F115" s="1762">
        <f>+IF($P$2=0,$P115,0)</f>
        <v>0</v>
      </c>
      <c r="G115" s="1761">
        <f>+IF($P$2=0,$Q115,0)</f>
        <v>-15</v>
      </c>
      <c r="H115" s="1545"/>
      <c r="I115" s="1762">
        <f>+IF(OR($P$2=98,$P$2=42,$P$2=96,$P$2=97),$P115,0)</f>
        <v>0</v>
      </c>
      <c r="J115" s="1761">
        <f>+IF(OR($P$2=98,$P$2=42,$P$2=96,$P$2=97),$Q115,0)</f>
        <v>0</v>
      </c>
      <c r="K115" s="1752"/>
      <c r="L115" s="1761">
        <f>+IF($P$2=33,$Q115,0)</f>
        <v>0</v>
      </c>
      <c r="M115" s="1752"/>
      <c r="N115" s="1763">
        <f>+ROUND(+G115+J115+L115,0)</f>
        <v>-15</v>
      </c>
      <c r="O115" s="1891"/>
      <c r="P115" s="1762">
        <f>+ROUND(OTCHET!E541+OTCHET!E542+OTCHET!E558+OTCHET!E559,0)</f>
        <v>0</v>
      </c>
      <c r="Q115" s="1761">
        <f>+ROUND(OTCHET!F541+OTCHET!F542+OTCHET!F558+OTCHET!F559,0)</f>
        <v>-15</v>
      </c>
      <c r="R115" s="1734"/>
      <c r="S115" s="1978" t="s">
        <v>175</v>
      </c>
      <c r="T115" s="1979"/>
      <c r="U115" s="1980"/>
      <c r="V115" s="1573"/>
      <c r="W115" s="1553"/>
      <c r="X115" s="1553"/>
      <c r="Y115" s="1553"/>
      <c r="Z115" s="1553"/>
    </row>
    <row r="116" spans="1:26" s="1543" customFormat="1" ht="15.75">
      <c r="A116" s="1581"/>
      <c r="B116" s="1714" t="s">
        <v>71</v>
      </c>
      <c r="C116" s="1590"/>
      <c r="D116" s="1591"/>
      <c r="E116" s="1545"/>
      <c r="F116" s="1785">
        <f>+IF($P$2=0,$P116,0)</f>
        <v>0</v>
      </c>
      <c r="G116" s="1784">
        <f>+IF($P$2=0,$Q116,0)</f>
        <v>0</v>
      </c>
      <c r="H116" s="1545"/>
      <c r="I116" s="1785">
        <f>+IF(OR($P$2=98,$P$2=42,$P$2=96,$P$2=97),$P116,0)</f>
        <v>0</v>
      </c>
      <c r="J116" s="1784">
        <f>+IF(OR($P$2=98,$P$2=42,$P$2=96,$P$2=97),$Q116,0)</f>
        <v>0</v>
      </c>
      <c r="K116" s="1752"/>
      <c r="L116" s="1784">
        <f>+IF($P$2=33,$Q116,0)</f>
        <v>0</v>
      </c>
      <c r="M116" s="1752"/>
      <c r="N116" s="1755">
        <f>+ROUND(+G116+J116+L116,0)</f>
        <v>0</v>
      </c>
      <c r="O116" s="1891"/>
      <c r="P116" s="1785">
        <f>+ROUND(OTCHET!E555+OTCHET!E557,0)</f>
        <v>0</v>
      </c>
      <c r="Q116" s="1784">
        <f>+ROUND(OTCHET!F555+OTCHET!F557,0)</f>
        <v>0</v>
      </c>
      <c r="R116" s="1734"/>
      <c r="S116" s="1981" t="s">
        <v>176</v>
      </c>
      <c r="T116" s="1982"/>
      <c r="U116" s="1983"/>
      <c r="V116" s="1573"/>
      <c r="W116" s="1553"/>
      <c r="X116" s="1553"/>
      <c r="Y116" s="1553"/>
      <c r="Z116" s="1553"/>
    </row>
    <row r="117" spans="1:26" s="1543" customFormat="1" ht="15.75">
      <c r="A117" s="1581"/>
      <c r="B117" s="1592" t="s">
        <v>72</v>
      </c>
      <c r="C117" s="1593"/>
      <c r="D117" s="1594"/>
      <c r="E117" s="1545"/>
      <c r="F117" s="1757">
        <f>+ROUND(+SUM(F115:F116),0)</f>
        <v>0</v>
      </c>
      <c r="G117" s="1756">
        <f>+ROUND(+SUM(G115:G116),0)</f>
        <v>-15</v>
      </c>
      <c r="H117" s="1545"/>
      <c r="I117" s="1757">
        <f>+ROUND(+SUM(I115:I116),0)</f>
        <v>0</v>
      </c>
      <c r="J117" s="1756">
        <f>+ROUND(+SUM(J115:J116),0)</f>
        <v>0</v>
      </c>
      <c r="K117" s="1752"/>
      <c r="L117" s="1756">
        <f>+ROUND(+SUM(L115:L116),0)</f>
        <v>0</v>
      </c>
      <c r="M117" s="1752"/>
      <c r="N117" s="1758">
        <f>+ROUND(+SUM(N115:N116),0)</f>
        <v>-15</v>
      </c>
      <c r="O117" s="1891"/>
      <c r="P117" s="1757">
        <f>+ROUND(+SUM(P115:P116),0)</f>
        <v>0</v>
      </c>
      <c r="Q117" s="1756">
        <f>+ROUND(+SUM(Q115:Q116),0)</f>
        <v>-15</v>
      </c>
      <c r="R117" s="1734"/>
      <c r="S117" s="1984" t="s">
        <v>177</v>
      </c>
      <c r="T117" s="1985"/>
      <c r="U117" s="1986"/>
      <c r="V117" s="1573"/>
      <c r="W117" s="1553"/>
      <c r="X117" s="1553"/>
      <c r="Y117" s="1553"/>
      <c r="Z117" s="1553"/>
    </row>
    <row r="118" spans="1:26" s="1543" customFormat="1" ht="8.25" customHeight="1">
      <c r="A118" s="1581"/>
      <c r="B118" s="1621"/>
      <c r="C118" s="1622"/>
      <c r="D118" s="1623"/>
      <c r="E118" s="1545"/>
      <c r="F118" s="1785"/>
      <c r="G118" s="1784"/>
      <c r="H118" s="1545"/>
      <c r="I118" s="1785"/>
      <c r="J118" s="1784"/>
      <c r="K118" s="1752"/>
      <c r="L118" s="1784"/>
      <c r="M118" s="1752"/>
      <c r="N118" s="1755"/>
      <c r="O118" s="1891"/>
      <c r="P118" s="1785"/>
      <c r="Q118" s="1784"/>
      <c r="R118" s="1734"/>
      <c r="S118" s="1849"/>
      <c r="T118" s="1850"/>
      <c r="U118" s="1851"/>
      <c r="V118" s="1573"/>
      <c r="W118" s="1553"/>
      <c r="X118" s="1553"/>
      <c r="Y118" s="1553"/>
      <c r="Z118" s="1553"/>
    </row>
    <row r="119" spans="1:26" s="1543" customFormat="1" ht="16.5" thickBot="1">
      <c r="A119" s="1581"/>
      <c r="B119" s="1726" t="s">
        <v>73</v>
      </c>
      <c r="C119" s="1624"/>
      <c r="D119" s="1625"/>
      <c r="E119" s="1545"/>
      <c r="F119" s="1781">
        <f>+ROUND(F105+F109+F113+F117,0)</f>
        <v>0</v>
      </c>
      <c r="G119" s="1780">
        <f>+ROUND(G105+G109+G113+G117,0)</f>
        <v>-15</v>
      </c>
      <c r="H119" s="1545"/>
      <c r="I119" s="1781">
        <f>+ROUND(I105+I109+I113+I117,0)</f>
        <v>0</v>
      </c>
      <c r="J119" s="1780">
        <f>+ROUND(J105+J109+J113+J117,0)</f>
        <v>0</v>
      </c>
      <c r="K119" s="1752"/>
      <c r="L119" s="1780">
        <f>+ROUND(L105+L109+L113+L117,0)</f>
        <v>0</v>
      </c>
      <c r="M119" s="1752"/>
      <c r="N119" s="1782">
        <f>+ROUND(N105+N109+N113+N117,0)</f>
        <v>-15</v>
      </c>
      <c r="O119" s="1891"/>
      <c r="P119" s="1781">
        <f>+ROUND(P105+P109+P113+P117,0)</f>
        <v>0</v>
      </c>
      <c r="Q119" s="1780">
        <f>+ROUND(Q105+Q109+Q113+Q117,0)</f>
        <v>-15</v>
      </c>
      <c r="R119" s="1734"/>
      <c r="S119" s="2008" t="s">
        <v>178</v>
      </c>
      <c r="T119" s="2009"/>
      <c r="U119" s="2010"/>
      <c r="V119" s="1626"/>
      <c r="W119" s="1627"/>
      <c r="X119" s="1628"/>
      <c r="Y119" s="1627"/>
      <c r="Z119" s="1627"/>
    </row>
    <row r="120" spans="1:26" s="1543" customFormat="1" ht="15.75">
      <c r="A120" s="1581"/>
      <c r="B120" s="1712" t="s">
        <v>74</v>
      </c>
      <c r="C120" s="1582"/>
      <c r="D120" s="1583"/>
      <c r="E120" s="1545"/>
      <c r="F120" s="1762"/>
      <c r="G120" s="1761"/>
      <c r="H120" s="1545"/>
      <c r="I120" s="1762"/>
      <c r="J120" s="1761"/>
      <c r="K120" s="1752"/>
      <c r="L120" s="1761"/>
      <c r="M120" s="1752"/>
      <c r="N120" s="1763"/>
      <c r="O120" s="1891"/>
      <c r="P120" s="1762"/>
      <c r="Q120" s="1761"/>
      <c r="R120" s="1734"/>
      <c r="S120" s="1855" t="s">
        <v>74</v>
      </c>
      <c r="T120" s="1856"/>
      <c r="U120" s="1857"/>
      <c r="V120" s="1573"/>
      <c r="W120" s="1553"/>
      <c r="X120" s="1553"/>
      <c r="Y120" s="1553"/>
      <c r="Z120" s="1553"/>
    </row>
    <row r="121" spans="1:26" s="1543" customFormat="1" ht="15.75">
      <c r="A121" s="1581"/>
      <c r="B121" s="1716" t="s">
        <v>75</v>
      </c>
      <c r="C121" s="1597"/>
      <c r="D121" s="1598"/>
      <c r="E121" s="1545"/>
      <c r="F121" s="1751">
        <f>+IF($P$2=0,$P121,0)</f>
        <v>0</v>
      </c>
      <c r="G121" s="1779">
        <f>+IF($P$2=0,$Q121,0)</f>
        <v>0</v>
      </c>
      <c r="H121" s="1545"/>
      <c r="I121" s="1751">
        <f>+IF(OR($P$2=98,$P$2=42,$P$2=96,$P$2=97),$P121,0)</f>
        <v>0</v>
      </c>
      <c r="J121" s="1779">
        <f>+IF(OR($P$2=98,$P$2=42,$P$2=96,$P$2=97),$Q121,0)</f>
        <v>0</v>
      </c>
      <c r="K121" s="1752"/>
      <c r="L121" s="1779">
        <f>+IF($P$2=33,$Q121,0)</f>
        <v>0</v>
      </c>
      <c r="M121" s="1752"/>
      <c r="N121" s="1753">
        <f>+ROUND(+G121+J121+L121,0)</f>
        <v>0</v>
      </c>
      <c r="O121" s="1891"/>
      <c r="P121" s="1751">
        <f>+ROUND(+SUM(OTCHET!E545:E552),0)</f>
        <v>0</v>
      </c>
      <c r="Q121" s="1779">
        <f>+ROUND(+SUM(OTCHET!F545:F552),0)</f>
        <v>0</v>
      </c>
      <c r="R121" s="1734"/>
      <c r="S121" s="1978" t="s">
        <v>179</v>
      </c>
      <c r="T121" s="1979"/>
      <c r="U121" s="1980"/>
      <c r="V121" s="1573"/>
      <c r="W121" s="1553"/>
      <c r="X121" s="1553"/>
      <c r="Y121" s="1553"/>
      <c r="Z121" s="1553"/>
    </row>
    <row r="122" spans="1:26" s="1543" customFormat="1" ht="15.75">
      <c r="A122" s="1581"/>
      <c r="B122" s="1711" t="s">
        <v>76</v>
      </c>
      <c r="C122" s="1588"/>
      <c r="D122" s="1589"/>
      <c r="E122" s="1545"/>
      <c r="F122" s="1785">
        <f>+IF($P$2=0,$P122,0)</f>
        <v>0</v>
      </c>
      <c r="G122" s="1784">
        <f>+IF($P$2=0,$Q122,0)</f>
        <v>-78267</v>
      </c>
      <c r="H122" s="1545"/>
      <c r="I122" s="1785">
        <f>+IF(OR($P$2=98,$P$2=42,$P$2=96,$P$2=97),$P122,0)</f>
        <v>0</v>
      </c>
      <c r="J122" s="1784">
        <f>+IF(OR($P$2=98,$P$2=42,$P$2=96,$P$2=97),$Q122,0)</f>
        <v>0</v>
      </c>
      <c r="K122" s="1752"/>
      <c r="L122" s="1784">
        <f>+IF($P$2=33,$Q122,0)</f>
        <v>0</v>
      </c>
      <c r="M122" s="1752"/>
      <c r="N122" s="1755">
        <f>+ROUND(+G122+J122+L122,0)</f>
        <v>-78267</v>
      </c>
      <c r="O122" s="1891"/>
      <c r="P122" s="1785">
        <f>+ROUND(OTCHET!E520,0)</f>
        <v>0</v>
      </c>
      <c r="Q122" s="1784">
        <f>+ROUND(OTCHET!F520,0)</f>
        <v>-78267</v>
      </c>
      <c r="R122" s="1734"/>
      <c r="S122" s="1866" t="s">
        <v>180</v>
      </c>
      <c r="T122" s="1867"/>
      <c r="U122" s="1868"/>
      <c r="V122" s="1573"/>
      <c r="W122" s="1553"/>
      <c r="X122" s="1553"/>
      <c r="Y122" s="1553"/>
      <c r="Z122" s="1553"/>
    </row>
    <row r="123" spans="1:26" s="1543" customFormat="1" ht="15.75">
      <c r="A123" s="1581"/>
      <c r="B123" s="1711" t="s">
        <v>98</v>
      </c>
      <c r="C123" s="1588"/>
      <c r="D123" s="1589"/>
      <c r="E123" s="1545"/>
      <c r="F123" s="1785">
        <f>+IF($P$2=0,$P123,0)</f>
        <v>0</v>
      </c>
      <c r="G123" s="1784">
        <f>+IF($P$2=0,$Q123,0)</f>
        <v>0</v>
      </c>
      <c r="H123" s="1545"/>
      <c r="I123" s="1785">
        <f>+IF(OR($P$2=98,$P$2=42,$P$2=96,$P$2=97),$P123,0)</f>
        <v>0</v>
      </c>
      <c r="J123" s="1784">
        <f>+IF(OR($P$2=98,$P$2=42,$P$2=96,$P$2=97),$Q123,0)</f>
        <v>0</v>
      </c>
      <c r="K123" s="1752"/>
      <c r="L123" s="1784">
        <f>+IF($P$2=33,$Q123,0)</f>
        <v>0</v>
      </c>
      <c r="M123" s="1752"/>
      <c r="N123" s="1755">
        <f>+ROUND(+G123+J123+L123,0)</f>
        <v>0</v>
      </c>
      <c r="O123" s="1891"/>
      <c r="P123" s="1785">
        <f>+ROUND(+OTCHET!E517+OTCHET!E527+OTCHET!E553+OTCHET!E560+OTCHET!E561+OTCHET!E575+OTCHET!E587+IF(AND(OTCHET!$F$12="9900",+OTCHET!$E$15=0),+OTCHET!E582,0),0)</f>
        <v>0</v>
      </c>
      <c r="Q123" s="1784">
        <f>+ROUND(+OTCHET!F517+OTCHET!F527+OTCHET!F553+OTCHET!F560+OTCHET!F561+OTCHET!F575+OTCHET!F587+IF(AND(OTCHET!$F$12="9900",+OTCHET!$E$15=0),+OTCHET!F582,0),0)</f>
        <v>0</v>
      </c>
      <c r="R123" s="1734"/>
      <c r="S123" s="1981" t="s">
        <v>181</v>
      </c>
      <c r="T123" s="1982"/>
      <c r="U123" s="1983"/>
      <c r="V123" s="1573"/>
      <c r="W123" s="1553"/>
      <c r="X123" s="1553"/>
      <c r="Y123" s="1553"/>
      <c r="Z123" s="1553"/>
    </row>
    <row r="124" spans="1:26" s="1543" customFormat="1" ht="15.75">
      <c r="A124" s="1581"/>
      <c r="B124" s="1731" t="s">
        <v>77</v>
      </c>
      <c r="C124" s="1640"/>
      <c r="D124" s="1641"/>
      <c r="E124" s="1545"/>
      <c r="F124" s="1796"/>
      <c r="G124" s="1797"/>
      <c r="H124" s="1545"/>
      <c r="I124" s="1796"/>
      <c r="J124" s="1797"/>
      <c r="K124" s="1752"/>
      <c r="L124" s="1797"/>
      <c r="M124" s="1752"/>
      <c r="N124" s="1798">
        <f>+ROUND(+G124+J124+L124,0)</f>
        <v>0</v>
      </c>
      <c r="O124" s="1891"/>
      <c r="P124" s="1796"/>
      <c r="Q124" s="1797"/>
      <c r="R124" s="1734"/>
      <c r="S124" s="2023" t="s">
        <v>182</v>
      </c>
      <c r="T124" s="2024"/>
      <c r="U124" s="2025"/>
      <c r="V124" s="1573"/>
      <c r="W124" s="1553"/>
      <c r="X124" s="1553"/>
      <c r="Y124" s="1553"/>
      <c r="Z124" s="1553"/>
    </row>
    <row r="125" spans="1:26" s="1543" customFormat="1" ht="16.5" thickBot="1">
      <c r="A125" s="1581"/>
      <c r="B125" s="1895" t="s">
        <v>192</v>
      </c>
      <c r="C125" s="1629"/>
      <c r="D125" s="1630"/>
      <c r="E125" s="1545"/>
      <c r="F125" s="1787">
        <f>+ROUND(+SUM(F121:F124),0)</f>
        <v>0</v>
      </c>
      <c r="G125" s="1786">
        <f>+ROUND(+SUM(G121:G124),0)</f>
        <v>-78267</v>
      </c>
      <c r="H125" s="1545"/>
      <c r="I125" s="1787">
        <f>+ROUND(+SUM(I121:I124),0)</f>
        <v>0</v>
      </c>
      <c r="J125" s="1786">
        <f>+ROUND(+SUM(J121:J124),0)</f>
        <v>0</v>
      </c>
      <c r="K125" s="1752"/>
      <c r="L125" s="1786">
        <f>+ROUND(+SUM(L121:L124),0)</f>
        <v>0</v>
      </c>
      <c r="M125" s="1752"/>
      <c r="N125" s="1788">
        <f>+ROUND(+SUM(N121:N124),0)</f>
        <v>-78267</v>
      </c>
      <c r="O125" s="1891"/>
      <c r="P125" s="1787">
        <f>+ROUND(+SUM(P121:P124),0)</f>
        <v>0</v>
      </c>
      <c r="Q125" s="1786">
        <f>+ROUND(+SUM(Q121:Q124),0)</f>
        <v>-78267</v>
      </c>
      <c r="R125" s="1734"/>
      <c r="S125" s="2011" t="s">
        <v>183</v>
      </c>
      <c r="T125" s="2012"/>
      <c r="U125" s="2013"/>
      <c r="V125" s="1626"/>
      <c r="W125" s="1627"/>
      <c r="X125" s="1628"/>
      <c r="Y125" s="1627"/>
      <c r="Z125" s="1627"/>
    </row>
    <row r="126" spans="1:26" s="1543" customFormat="1" ht="15.75">
      <c r="A126" s="1581"/>
      <c r="B126" s="1712" t="s">
        <v>78</v>
      </c>
      <c r="C126" s="1582"/>
      <c r="D126" s="1583"/>
      <c r="E126" s="1618"/>
      <c r="F126" s="1762"/>
      <c r="G126" s="1761"/>
      <c r="H126" s="1545"/>
      <c r="I126" s="1762"/>
      <c r="J126" s="1761"/>
      <c r="K126" s="1752"/>
      <c r="L126" s="1761"/>
      <c r="M126" s="1752"/>
      <c r="N126" s="1763"/>
      <c r="O126" s="1891"/>
      <c r="P126" s="1762"/>
      <c r="Q126" s="1761"/>
      <c r="R126" s="1734"/>
      <c r="S126" s="1855" t="s">
        <v>78</v>
      </c>
      <c r="T126" s="1856"/>
      <c r="U126" s="1857"/>
      <c r="V126" s="1573"/>
      <c r="W126" s="1553"/>
      <c r="X126" s="1553"/>
      <c r="Y126" s="1553"/>
      <c r="Z126" s="1553"/>
    </row>
    <row r="127" spans="1:26" s="1543" customFormat="1" ht="15.75">
      <c r="A127" s="1581"/>
      <c r="B127" s="1716" t="s">
        <v>79</v>
      </c>
      <c r="C127" s="1597"/>
      <c r="D127" s="1598"/>
      <c r="E127" s="1545"/>
      <c r="F127" s="1751">
        <f>+IF($P$2=0,$P127,0)</f>
        <v>0</v>
      </c>
      <c r="G127" s="1779">
        <f>+IF($P$2=0,$Q127,0)</f>
        <v>150409</v>
      </c>
      <c r="H127" s="1545"/>
      <c r="I127" s="1751">
        <f>+IF(OR($P$2=98,$P$2=42,$P$2=96,$P$2=97),$P127,0)</f>
        <v>0</v>
      </c>
      <c r="J127" s="1779">
        <f>+IF(OR($P$2=98,$P$2=42,$P$2=96,$P$2=97),$Q127,0)</f>
        <v>0</v>
      </c>
      <c r="K127" s="1752"/>
      <c r="L127" s="1779">
        <f>+IF($P$2=33,$Q127,0)</f>
        <v>0</v>
      </c>
      <c r="M127" s="1752"/>
      <c r="N127" s="1753">
        <f>+ROUND(+G127+J127+L127,0)</f>
        <v>150409</v>
      </c>
      <c r="O127" s="1891"/>
      <c r="P127" s="1751">
        <f>+ROUND(+SUM(OTCHET!E563:E568)+SUM(OTCHET!E577:E578)+IF(AND(OTCHET!$F$12="9900",+OTCHET!$E$15=0),0,SUM(OTCHET!E583:E584)),0)</f>
        <v>0</v>
      </c>
      <c r="Q127" s="1779">
        <f>+ROUND(+SUM(OTCHET!F563:F568)+SUM(OTCHET!F577:F578)+IF(AND(OTCHET!$F$12="9900",+OTCHET!$E$15=0),0,SUM(OTCHET!F583:F584)),0)</f>
        <v>150409</v>
      </c>
      <c r="R127" s="1734"/>
      <c r="S127" s="1978" t="s">
        <v>184</v>
      </c>
      <c r="T127" s="1979"/>
      <c r="U127" s="1980"/>
      <c r="V127" s="1573"/>
      <c r="W127" s="1553"/>
      <c r="X127" s="1553"/>
      <c r="Y127" s="1553"/>
      <c r="Z127" s="1553"/>
    </row>
    <row r="128" spans="1:26" s="1543" customFormat="1" ht="15.75">
      <c r="A128" s="1581"/>
      <c r="B128" s="1711" t="s">
        <v>80</v>
      </c>
      <c r="C128" s="1588"/>
      <c r="D128" s="1589"/>
      <c r="E128" s="1545"/>
      <c r="F128" s="1785">
        <f>+IF($P$2=0,$P128,0)</f>
        <v>0</v>
      </c>
      <c r="G128" s="1784">
        <f>+IF($P$2=0,$Q128,0)</f>
        <v>-190</v>
      </c>
      <c r="H128" s="1545"/>
      <c r="I128" s="1785">
        <f>+IF(OR($P$2=98,$P$2=42,$P$2=96,$P$2=97),$P128,0)</f>
        <v>0</v>
      </c>
      <c r="J128" s="1784">
        <f>+IF(OR($P$2=98,$P$2=42,$P$2=96,$P$2=97),$Q128,0)</f>
        <v>0</v>
      </c>
      <c r="K128" s="1752"/>
      <c r="L128" s="1784">
        <f>+IF($P$2=33,$Q128,0)</f>
        <v>0</v>
      </c>
      <c r="M128" s="1752"/>
      <c r="N128" s="1755">
        <f>+ROUND(+G128+J128+L128,0)</f>
        <v>-190</v>
      </c>
      <c r="O128" s="1891"/>
      <c r="P128" s="1785">
        <f>+ROUND(OTCHET!E576+OTCHET!E581,0)</f>
        <v>0</v>
      </c>
      <c r="Q128" s="1784">
        <f>+ROUND(OTCHET!F576+OTCHET!F581,0)</f>
        <v>-190</v>
      </c>
      <c r="R128" s="1734"/>
      <c r="S128" s="1981" t="s">
        <v>185</v>
      </c>
      <c r="T128" s="1982"/>
      <c r="U128" s="1983"/>
      <c r="V128" s="1573"/>
      <c r="W128" s="1553"/>
      <c r="X128" s="1553"/>
      <c r="Y128" s="1553"/>
      <c r="Z128" s="1553"/>
    </row>
    <row r="129" spans="1:26" s="1543" customFormat="1" ht="15.75">
      <c r="A129" s="1581"/>
      <c r="B129" s="1732" t="s">
        <v>81</v>
      </c>
      <c r="C129" s="1642"/>
      <c r="D129" s="1643"/>
      <c r="E129" s="1545"/>
      <c r="F129" s="1785">
        <f>+IF($P$2=0,$P129,0)</f>
        <v>0</v>
      </c>
      <c r="G129" s="1784">
        <f>+IF($P$2=0,$Q129,0)</f>
        <v>71952</v>
      </c>
      <c r="H129" s="1545"/>
      <c r="I129" s="1785">
        <f>+IF(OR($P$2=98,$P$2=42,$P$2=96,$P$2=97),$P129,0)</f>
        <v>0</v>
      </c>
      <c r="J129" s="1784">
        <f>+IF(OR($P$2=98,$P$2=42,$P$2=96,$P$2=97),$Q129,0)</f>
        <v>0</v>
      </c>
      <c r="K129" s="1752"/>
      <c r="L129" s="1784">
        <f>+IF($P$2=33,$Q129,0)</f>
        <v>0</v>
      </c>
      <c r="M129" s="1752"/>
      <c r="N129" s="1755">
        <f>+ROUND(+G129+J129+L129,0)</f>
        <v>71952</v>
      </c>
      <c r="O129" s="1891"/>
      <c r="P129" s="1785">
        <f>+ROUND(-SUM(OTCHET!E569:E574)-SUM(OTCHET!E579:E580)-IF(AND(OTCHET!$F$12="9900",+OTCHET!$E$15=0),0,SUM(OTCHET!E585:E586)),0)</f>
        <v>0</v>
      </c>
      <c r="Q129" s="1784">
        <f>+ROUND(-SUM(OTCHET!F569:F574)-SUM(OTCHET!F579:F580)-IF(AND(OTCHET!$F$12="9900",+OTCHET!$E$15=0),0,SUM(OTCHET!F585:F586)),0)</f>
        <v>71952</v>
      </c>
      <c r="R129" s="1734"/>
      <c r="S129" s="2018" t="s">
        <v>186</v>
      </c>
      <c r="T129" s="2019"/>
      <c r="U129" s="2020"/>
      <c r="V129" s="1573"/>
      <c r="W129" s="1553"/>
      <c r="X129" s="1553"/>
      <c r="Y129" s="1553"/>
      <c r="Z129" s="1553"/>
    </row>
    <row r="130" spans="1:26" s="1543" customFormat="1" ht="16.5" thickBot="1">
      <c r="A130" s="1581"/>
      <c r="B130" s="1733" t="s">
        <v>82</v>
      </c>
      <c r="C130" s="1644"/>
      <c r="D130" s="1645"/>
      <c r="E130" s="1545"/>
      <c r="F130" s="1799">
        <f>+ROUND(+F129-F127-F128,0)</f>
        <v>0</v>
      </c>
      <c r="G130" s="1800">
        <f>+ROUND(+G129-G127-G128,0)</f>
        <v>-78267</v>
      </c>
      <c r="H130" s="1545"/>
      <c r="I130" s="1799">
        <f>+ROUND(+I129-I127-I128,0)</f>
        <v>0</v>
      </c>
      <c r="J130" s="1800">
        <f>+ROUND(+J129-J127-J128,0)</f>
        <v>0</v>
      </c>
      <c r="K130" s="1752"/>
      <c r="L130" s="1800">
        <f>+ROUND(+L129-L127-L128,0)</f>
        <v>0</v>
      </c>
      <c r="M130" s="1752"/>
      <c r="N130" s="1894">
        <f>+ROUND(+N129-N127-N128,0)</f>
        <v>-78267</v>
      </c>
      <c r="O130" s="1891"/>
      <c r="P130" s="1799">
        <f>+ROUND(+P129-P127-P128,0)</f>
        <v>0</v>
      </c>
      <c r="Q130" s="1800">
        <f>+ROUND(+Q129-Q127-Q128,0)</f>
        <v>-78267</v>
      </c>
      <c r="R130" s="1734"/>
      <c r="S130" s="2026" t="s">
        <v>187</v>
      </c>
      <c r="T130" s="2027"/>
      <c r="U130" s="2028"/>
      <c r="V130" s="1626"/>
      <c r="W130" s="1627"/>
      <c r="X130" s="1628"/>
      <c r="Y130" s="1627"/>
      <c r="Z130" s="1627"/>
    </row>
    <row r="131" spans="1:26" s="1543" customFormat="1" ht="16.5" customHeight="1" thickTop="1">
      <c r="A131" s="1537"/>
      <c r="B131" s="2014">
        <f>+IF(+SUM(F131:N131)=0,0,"Контрола: дефицит/излишък = финансиране с обратен знак (Г. + Д. = 0)")</f>
        <v>0</v>
      </c>
      <c r="C131" s="2014"/>
      <c r="D131" s="2014"/>
      <c r="E131" s="1545"/>
      <c r="F131" s="1646">
        <f>+ROUND(F82,0)+ROUND(F83,0)</f>
        <v>0</v>
      </c>
      <c r="G131" s="1646">
        <f>+ROUND(G82,0)+ROUND(G83,0)</f>
        <v>0</v>
      </c>
      <c r="H131" s="1545"/>
      <c r="I131" s="1646">
        <f>+ROUND(I82,0)+ROUND(I83,0)</f>
        <v>0</v>
      </c>
      <c r="J131" s="1646">
        <f>+ROUND(J82,0)+ROUND(J83,0)</f>
        <v>0</v>
      </c>
      <c r="K131" s="1545"/>
      <c r="L131" s="1646">
        <f>+ROUND(L82,0)+ROUND(L83,0)</f>
        <v>0</v>
      </c>
      <c r="M131" s="1545"/>
      <c r="N131" s="1647">
        <f>+ROUND(N82,0)+ROUND(N83,0)</f>
        <v>0</v>
      </c>
      <c r="O131" s="1648"/>
      <c r="P131" s="1703">
        <f>+ROUND(P82,0)+ROUND(P83,0)</f>
        <v>0</v>
      </c>
      <c r="Q131" s="1703">
        <f>+ROUND(Q82,0)+ROUND(Q83,0)</f>
        <v>0</v>
      </c>
      <c r="R131" s="1734"/>
      <c r="S131" s="1801"/>
      <c r="T131" s="1801"/>
      <c r="U131" s="1801"/>
      <c r="V131" s="1626"/>
      <c r="W131" s="1627"/>
      <c r="X131" s="1628"/>
      <c r="Y131" s="1627"/>
      <c r="Z131" s="1627"/>
    </row>
    <row r="132" spans="1:26" s="1543" customFormat="1" ht="17.25" hidden="1" customHeight="1">
      <c r="A132" s="1537"/>
      <c r="B132" s="1649" t="s">
        <v>83</v>
      </c>
      <c r="C132" s="1885">
        <f>+OTCHET!B601</f>
        <v>0</v>
      </c>
      <c r="D132" s="1585" t="s">
        <v>84</v>
      </c>
      <c r="E132" s="1545"/>
      <c r="F132" s="2021"/>
      <c r="G132" s="2021"/>
      <c r="H132" s="1545"/>
      <c r="I132" s="1650" t="s">
        <v>85</v>
      </c>
      <c r="J132" s="1651"/>
      <c r="K132" s="1545"/>
      <c r="L132" s="2021"/>
      <c r="M132" s="2021"/>
      <c r="N132" s="2021"/>
      <c r="O132" s="1648"/>
      <c r="P132" s="2022"/>
      <c r="Q132" s="2022"/>
      <c r="R132" s="1699"/>
      <c r="S132" s="1802"/>
      <c r="T132" s="1802"/>
      <c r="U132" s="1802"/>
      <c r="V132" s="1652"/>
      <c r="W132" s="1627"/>
      <c r="X132" s="1628"/>
      <c r="Y132" s="1627"/>
      <c r="Z132" s="1627"/>
    </row>
    <row r="133" spans="1:26" s="1543" customFormat="1" ht="21" hidden="1" customHeight="1">
      <c r="A133" s="1537"/>
      <c r="B133" s="1649"/>
      <c r="C133" s="1585"/>
      <c r="D133" s="1585"/>
      <c r="E133" s="1545"/>
      <c r="F133" s="1653"/>
      <c r="G133" s="1653"/>
      <c r="H133" s="1545"/>
      <c r="I133" s="1650"/>
      <c r="J133" s="1651"/>
      <c r="K133" s="1545"/>
      <c r="L133" s="1653"/>
      <c r="M133" s="1653"/>
      <c r="N133" s="1653"/>
      <c r="O133" s="1648"/>
      <c r="P133" s="1704"/>
      <c r="Q133" s="1704"/>
      <c r="R133" s="1699"/>
      <c r="S133" s="1802"/>
      <c r="T133" s="1802"/>
      <c r="U133" s="1802"/>
      <c r="V133" s="1652"/>
      <c r="W133" s="1627"/>
      <c r="X133" s="1628"/>
      <c r="Y133" s="1627"/>
      <c r="Z133" s="1627"/>
    </row>
    <row r="134" spans="1:26" s="1543" customFormat="1" ht="23.25" customHeight="1" thickBot="1">
      <c r="A134" s="1652"/>
      <c r="B134" s="1652"/>
      <c r="C134" s="1652"/>
      <c r="D134" s="1652"/>
      <c r="E134" s="1654"/>
      <c r="F134" s="1654"/>
      <c r="G134" s="1654"/>
      <c r="H134" s="1654"/>
      <c r="I134" s="1654"/>
      <c r="J134" s="1654"/>
      <c r="K134" s="1654"/>
      <c r="L134" s="1654"/>
      <c r="M134" s="1654"/>
      <c r="N134" s="1654"/>
      <c r="O134" s="1652"/>
      <c r="P134" s="1705"/>
      <c r="Q134" s="1705"/>
      <c r="R134" s="1802"/>
      <c r="S134" s="1802"/>
      <c r="T134" s="1802"/>
      <c r="U134" s="1802"/>
      <c r="V134" s="1802"/>
      <c r="X134" s="1544"/>
    </row>
    <row r="135" spans="1:26" s="1543" customFormat="1" ht="15.75" customHeight="1">
      <c r="A135" s="1652"/>
      <c r="B135" s="1655" t="s">
        <v>86</v>
      </c>
      <c r="C135" s="1656"/>
      <c r="D135" s="1657"/>
      <c r="E135" s="1654"/>
      <c r="F135" s="1803" t="str">
        <f>+IF(+ROUND(F138,2)=0,"O K","НЕРАВНЕНИЕ!")</f>
        <v>O K</v>
      </c>
      <c r="G135" s="1804" t="str">
        <f>+IF(+ROUND(G138,2)=0,"O K","НЕРАВНЕНИЕ!")</f>
        <v>O K</v>
      </c>
      <c r="H135" s="1658"/>
      <c r="I135" s="1659" t="str">
        <f>+IF(+ROUND(I138,2)=0,"O K","НЕРАВНЕНИЕ!")</f>
        <v>O K</v>
      </c>
      <c r="J135" s="1660" t="str">
        <f>+IF(+ROUND(J138,2)=0,"O K","НЕРАВНЕНИЕ!")</f>
        <v>O K</v>
      </c>
      <c r="K135" s="1661"/>
      <c r="L135" s="1662" t="str">
        <f>+IF(+ROUND(L138,2)=0,"O K","НЕРАВНЕНИЕ!")</f>
        <v>O K</v>
      </c>
      <c r="M135" s="1663"/>
      <c r="N135" s="1664" t="str">
        <f>+IF(+ROUND(N138,2)=0,"O K","НЕРАВНЕНИЕ!")</f>
        <v>O K</v>
      </c>
      <c r="O135" s="1652"/>
      <c r="P135" s="1805" t="str">
        <f>+IF(+ROUND(P138,2)=0,"O K","НЕРАВНЕНИЕ!")</f>
        <v>O K</v>
      </c>
      <c r="Q135" s="1806" t="str">
        <f>+IF(+ROUND(Q138,2)=0,"O K","НЕРАВНЕНИЕ!")</f>
        <v>O K</v>
      </c>
      <c r="R135" s="1694"/>
      <c r="S135" s="1807"/>
      <c r="T135" s="1807"/>
      <c r="U135" s="1807"/>
      <c r="V135" s="1652"/>
      <c r="X135" s="1544"/>
    </row>
    <row r="136" spans="1:26" s="1543" customFormat="1" ht="15.75" customHeight="1" thickBot="1">
      <c r="A136" s="1652"/>
      <c r="B136" s="1665" t="s">
        <v>87</v>
      </c>
      <c r="C136" s="1666"/>
      <c r="D136" s="1667"/>
      <c r="E136" s="1654"/>
      <c r="F136" s="1808" t="str">
        <f>+IF(+ROUND(F139,0)=0,"O K","НЕРАВНЕНИЕ!")</f>
        <v>O K</v>
      </c>
      <c r="G136" s="1809" t="str">
        <f>+IF(+ROUND(G139,0)=0,"O K","НЕРАВНЕНИЕ!")</f>
        <v>O K</v>
      </c>
      <c r="H136" s="1658"/>
      <c r="I136" s="1668" t="str">
        <f>+IF(+ROUND(I139,0)=0,"O K","НЕРАВНЕНИЕ!")</f>
        <v>O K</v>
      </c>
      <c r="J136" s="1669" t="str">
        <f>+IF(+ROUND(J139,0)=0,"O K","НЕРАВНЕНИЕ!")</f>
        <v>O K</v>
      </c>
      <c r="K136" s="1661"/>
      <c r="L136" s="1670" t="str">
        <f>+IF(+ROUND(L139,0)=0,"O K","НЕРАВНЕНИЕ!")</f>
        <v>O K</v>
      </c>
      <c r="M136" s="1663"/>
      <c r="N136" s="1671" t="str">
        <f>+IF(+ROUND(N139,0)=0,"O K","НЕРАВНЕНИЕ!")</f>
        <v>O K</v>
      </c>
      <c r="O136" s="1652"/>
      <c r="P136" s="1810" t="str">
        <f>+IF(+ROUND(P139,0)=0,"O K","НЕРАВНЕНИЕ!")</f>
        <v>O K</v>
      </c>
      <c r="Q136" s="1811" t="str">
        <f>+IF(+ROUND(Q139,0)=0,"O K","НЕРАВНЕНИЕ!")</f>
        <v>O K</v>
      </c>
      <c r="R136" s="1694"/>
      <c r="S136" s="1807"/>
      <c r="T136" s="1807"/>
      <c r="U136" s="1807"/>
      <c r="V136" s="1652"/>
      <c r="X136" s="1544"/>
    </row>
    <row r="137" spans="1:26" s="1543" customFormat="1" ht="13.5" thickBot="1">
      <c r="A137" s="1652"/>
      <c r="B137" s="1652"/>
      <c r="C137" s="1652"/>
      <c r="D137" s="1652"/>
      <c r="E137" s="1654"/>
      <c r="F137" s="1663"/>
      <c r="G137" s="1663"/>
      <c r="H137" s="1663"/>
      <c r="I137" s="1672"/>
      <c r="J137" s="1663"/>
      <c r="K137" s="1663"/>
      <c r="L137" s="1672"/>
      <c r="M137" s="1663"/>
      <c r="N137" s="1663"/>
      <c r="O137" s="1652"/>
      <c r="P137" s="1705"/>
      <c r="Q137" s="1705"/>
      <c r="R137" s="1694"/>
      <c r="S137" s="1802"/>
      <c r="T137" s="1802"/>
      <c r="U137" s="1802"/>
      <c r="V137" s="1652"/>
      <c r="X137" s="1544"/>
    </row>
    <row r="138" spans="1:26" s="1543" customFormat="1" ht="15.75">
      <c r="A138" s="1652"/>
      <c r="B138" s="1655" t="s">
        <v>88</v>
      </c>
      <c r="C138" s="1656"/>
      <c r="D138" s="1657"/>
      <c r="E138" s="1654"/>
      <c r="F138" s="1673">
        <f>+ROUND(F82,0)+ROUND(F83,0)</f>
        <v>0</v>
      </c>
      <c r="G138" s="1674">
        <f>+ROUND(G82,0)+ROUND(G83,0)</f>
        <v>0</v>
      </c>
      <c r="H138" s="1658"/>
      <c r="I138" s="1675">
        <f>+ROUND(I82,0)+ROUND(I83,0)</f>
        <v>0</v>
      </c>
      <c r="J138" s="1676">
        <f>+ROUND(J82,0)+ROUND(J83,0)</f>
        <v>0</v>
      </c>
      <c r="K138" s="1661"/>
      <c r="L138" s="1677">
        <f>+ROUND(L82,0)+ROUND(L83,0)</f>
        <v>0</v>
      </c>
      <c r="M138" s="1663"/>
      <c r="N138" s="1678">
        <f>+ROUND(N82,0)+ROUND(N83,0)</f>
        <v>0</v>
      </c>
      <c r="O138" s="1652"/>
      <c r="P138" s="1812">
        <f>+ROUND(P82,0)+ROUND(P83,0)</f>
        <v>0</v>
      </c>
      <c r="Q138" s="1813">
        <f>+ROUND(Q82,0)+ROUND(Q83,0)</f>
        <v>0</v>
      </c>
      <c r="R138" s="1694"/>
      <c r="S138" s="1802"/>
      <c r="T138" s="1802"/>
      <c r="U138" s="1802"/>
      <c r="V138" s="1652"/>
      <c r="X138" s="1544"/>
    </row>
    <row r="139" spans="1:26" s="1543" customFormat="1" ht="16.5" thickBot="1">
      <c r="A139" s="1652"/>
      <c r="B139" s="1665" t="s">
        <v>89</v>
      </c>
      <c r="C139" s="1666"/>
      <c r="D139" s="1667"/>
      <c r="E139" s="1654"/>
      <c r="F139" s="1679">
        <f>SUM(+ROUND(F82,0)+ROUND(F100,0)+ROUND(F119,0)+ROUND(F125,0)+ROUND(F127,0)+ROUND(F128,0))-ROUND(F129,0)</f>
        <v>0</v>
      </c>
      <c r="G139" s="1680">
        <f>SUM(+ROUND(G82,0)+ROUND(G100,0)+ROUND(G119,0)+ROUND(G125,0)+ROUND(G127,0)+ROUND(G128,0))-ROUND(G129,0)</f>
        <v>0</v>
      </c>
      <c r="H139" s="1658"/>
      <c r="I139" s="1681">
        <f>SUM(+ROUND(I82,0)+ROUND(I100,0)+ROUND(I119,0)+ROUND(I125,0)+ROUND(I127,0)+ROUND(I128,0))-ROUND(I129,0)</f>
        <v>0</v>
      </c>
      <c r="J139" s="1682">
        <f>SUM(+ROUND(J82,0)+ROUND(J100,0)+ROUND(J119,0)+ROUND(J125,0)+ROUND(J127,0)+ROUND(J128,0))-ROUND(J129,0)</f>
        <v>0</v>
      </c>
      <c r="K139" s="1661"/>
      <c r="L139" s="1683">
        <f>SUM(+ROUND(L82,0)+ROUND(L100,0)+ROUND(L119,0)+ROUND(L125,0)+ROUND(L127,0)+ROUND(L128,0))-ROUND(L129,0)</f>
        <v>0</v>
      </c>
      <c r="M139" s="1663"/>
      <c r="N139" s="1684">
        <f>SUM(+ROUND(N82,0)+ROUND(N100,0)+ROUND(N119,0)+ROUND(N125,0)+ROUND(N127,0)+ROUND(N128,0))-ROUND(N129,0)</f>
        <v>0</v>
      </c>
      <c r="O139" s="1652"/>
      <c r="P139" s="1814">
        <f>SUM(+ROUND(P82,0)+ROUND(P100,0)+ROUND(P119,0)+ROUND(P125,0)+ROUND(P127,0)+ROUND(P128,0))-ROUND(P129,0)</f>
        <v>0</v>
      </c>
      <c r="Q139" s="1815">
        <f>SUM(+ROUND(Q82,0)+ROUND(Q100,0)+ROUND(Q119,0)+ROUND(Q125,0)+ROUND(Q127,0)+ROUND(Q128,0))-ROUND(Q129,0)</f>
        <v>0</v>
      </c>
      <c r="R139" s="1694"/>
      <c r="S139" s="1802"/>
      <c r="T139" s="1802"/>
      <c r="U139" s="1802"/>
      <c r="V139" s="1652"/>
      <c r="X139" s="1544"/>
    </row>
    <row r="140" spans="1:26" s="1543" customFormat="1" ht="12.75">
      <c r="A140" s="1652"/>
      <c r="B140" s="1652"/>
      <c r="C140" s="1652"/>
      <c r="D140" s="1652"/>
      <c r="E140" s="1652"/>
      <c r="F140" s="1654"/>
      <c r="G140" s="1654"/>
      <c r="H140" s="1654"/>
      <c r="I140" s="1654"/>
      <c r="J140" s="1654"/>
      <c r="K140" s="1654"/>
      <c r="L140" s="1654"/>
      <c r="M140" s="1654"/>
      <c r="N140" s="1654"/>
      <c r="O140" s="1652"/>
      <c r="P140" s="1705"/>
      <c r="Q140" s="1705"/>
      <c r="R140" s="1694"/>
      <c r="S140" s="1802"/>
      <c r="T140" s="1802"/>
      <c r="U140" s="1802"/>
      <c r="V140" s="1652"/>
      <c r="X140" s="1544"/>
    </row>
    <row r="141" spans="1:26" s="1543" customFormat="1" ht="12.75">
      <c r="A141" s="1652"/>
      <c r="B141" s="1652"/>
      <c r="C141" s="1652"/>
      <c r="D141" s="1652"/>
      <c r="E141" s="1654"/>
      <c r="F141" s="1654"/>
      <c r="G141" s="1654"/>
      <c r="H141" s="1654"/>
      <c r="I141" s="1654"/>
      <c r="J141" s="1654"/>
      <c r="K141" s="1654"/>
      <c r="L141" s="1654"/>
      <c r="M141" s="1654"/>
      <c r="N141" s="1654"/>
      <c r="O141" s="1652"/>
      <c r="P141" s="1705"/>
      <c r="Q141" s="1705"/>
      <c r="R141" s="1694"/>
      <c r="S141" s="1802"/>
      <c r="T141" s="1802"/>
      <c r="U141" s="1802"/>
      <c r="V141" s="1652"/>
      <c r="X141" s="1544"/>
    </row>
    <row r="142" spans="1:26" s="1543" customFormat="1" ht="12.75">
      <c r="A142" s="1652"/>
      <c r="B142" s="1652"/>
      <c r="C142" s="1652"/>
      <c r="D142" s="1652"/>
      <c r="E142" s="1654"/>
      <c r="F142" s="1654"/>
      <c r="G142" s="1654"/>
      <c r="H142" s="1654"/>
      <c r="I142" s="1654"/>
      <c r="J142" s="1654"/>
      <c r="K142" s="1654"/>
      <c r="L142" s="1654"/>
      <c r="M142" s="1654"/>
      <c r="N142" s="1654"/>
      <c r="O142" s="1652"/>
      <c r="P142" s="1705"/>
      <c r="Q142" s="1705"/>
      <c r="R142" s="1694"/>
      <c r="S142" s="1802"/>
      <c r="T142" s="1802"/>
      <c r="U142" s="1802"/>
      <c r="V142" s="1652"/>
      <c r="X142" s="1544"/>
    </row>
    <row r="143" spans="1:26" s="1543" customFormat="1" ht="12.75">
      <c r="A143" s="1652"/>
      <c r="B143" s="1652"/>
      <c r="C143" s="1652"/>
      <c r="D143" s="1652"/>
      <c r="E143" s="1654"/>
      <c r="F143" s="1654"/>
      <c r="G143" s="1654"/>
      <c r="H143" s="1654"/>
      <c r="I143" s="1654"/>
      <c r="J143" s="1654"/>
      <c r="K143" s="1654"/>
      <c r="L143" s="1654"/>
      <c r="M143" s="1654"/>
      <c r="N143" s="1654"/>
      <c r="O143" s="1652"/>
      <c r="P143" s="1705"/>
      <c r="Q143" s="1705"/>
      <c r="R143" s="1694"/>
      <c r="S143" s="1802"/>
      <c r="T143" s="1802"/>
      <c r="U143" s="1802"/>
      <c r="V143" s="1652"/>
      <c r="X143" s="1544"/>
    </row>
    <row r="144" spans="1:26" s="1543" customFormat="1" ht="12.75">
      <c r="A144" s="1652"/>
      <c r="B144" s="1652"/>
      <c r="C144" s="1652"/>
      <c r="D144" s="1652"/>
      <c r="E144" s="1654"/>
      <c r="F144" s="1654"/>
      <c r="G144" s="1654"/>
      <c r="H144" s="1654"/>
      <c r="I144" s="1654"/>
      <c r="J144" s="1654"/>
      <c r="K144" s="1654"/>
      <c r="L144" s="1654"/>
      <c r="M144" s="1654"/>
      <c r="N144" s="1654"/>
      <c r="O144" s="1652"/>
      <c r="P144" s="1705"/>
      <c r="Q144" s="1705"/>
      <c r="R144" s="1694"/>
      <c r="S144" s="1802"/>
      <c r="T144" s="1802"/>
      <c r="U144" s="1802"/>
      <c r="V144" s="1652"/>
      <c r="X144" s="1544"/>
    </row>
    <row r="145" spans="1:24" s="1543" customFormat="1" ht="12.75">
      <c r="A145" s="1652"/>
      <c r="B145" s="1652"/>
      <c r="C145" s="1652"/>
      <c r="D145" s="1652"/>
      <c r="E145" s="1654"/>
      <c r="F145" s="1654"/>
      <c r="G145" s="1654"/>
      <c r="H145" s="1654"/>
      <c r="I145" s="1654"/>
      <c r="J145" s="1654"/>
      <c r="K145" s="1654"/>
      <c r="L145" s="1654"/>
      <c r="M145" s="1654"/>
      <c r="N145" s="1654"/>
      <c r="O145" s="1652"/>
      <c r="P145" s="1705"/>
      <c r="Q145" s="1705"/>
      <c r="R145" s="1694"/>
      <c r="S145" s="1802"/>
      <c r="T145" s="1802"/>
      <c r="U145" s="1802"/>
      <c r="V145" s="1652"/>
      <c r="X145" s="1544"/>
    </row>
    <row r="146" spans="1:24" s="1543" customFormat="1" ht="12.75">
      <c r="A146" s="1652"/>
      <c r="B146" s="1652"/>
      <c r="C146" s="1652"/>
      <c r="D146" s="1652"/>
      <c r="E146" s="1654"/>
      <c r="F146" s="1654"/>
      <c r="G146" s="1654"/>
      <c r="H146" s="1654"/>
      <c r="I146" s="1654"/>
      <c r="J146" s="1654"/>
      <c r="K146" s="1654"/>
      <c r="L146" s="1654"/>
      <c r="M146" s="1654"/>
      <c r="N146" s="1654"/>
      <c r="O146" s="1652"/>
      <c r="P146" s="1705"/>
      <c r="Q146" s="1705"/>
      <c r="R146" s="1694"/>
      <c r="S146" s="1802"/>
      <c r="T146" s="1802"/>
      <c r="U146" s="1802"/>
      <c r="V146" s="1652"/>
      <c r="X146" s="1544"/>
    </row>
    <row r="147" spans="1:24" s="1543" customFormat="1" ht="12.75">
      <c r="A147" s="1652"/>
      <c r="B147" s="1652"/>
      <c r="C147" s="1652"/>
      <c r="D147" s="1652"/>
      <c r="E147" s="1654"/>
      <c r="F147" s="1654"/>
      <c r="G147" s="1654"/>
      <c r="H147" s="1654"/>
      <c r="I147" s="1654"/>
      <c r="J147" s="1654"/>
      <c r="K147" s="1654"/>
      <c r="L147" s="1654"/>
      <c r="M147" s="1654"/>
      <c r="N147" s="1654"/>
      <c r="O147" s="1652"/>
      <c r="P147" s="1705"/>
      <c r="Q147" s="1705"/>
      <c r="R147" s="1694"/>
      <c r="S147" s="1802"/>
      <c r="T147" s="1802"/>
      <c r="U147" s="1802"/>
      <c r="V147" s="1652"/>
      <c r="X147" s="1544"/>
    </row>
    <row r="148" spans="1:24" s="1543" customFormat="1" ht="12.75">
      <c r="A148" s="1652"/>
      <c r="B148" s="1652"/>
      <c r="C148" s="1652"/>
      <c r="D148" s="1652"/>
      <c r="E148" s="1654"/>
      <c r="F148" s="1654"/>
      <c r="G148" s="1654"/>
      <c r="H148" s="1654"/>
      <c r="I148" s="1654"/>
      <c r="J148" s="1654"/>
      <c r="K148" s="1654"/>
      <c r="L148" s="1654"/>
      <c r="M148" s="1654"/>
      <c r="N148" s="1654"/>
      <c r="O148" s="1652"/>
      <c r="P148" s="1705"/>
      <c r="Q148" s="1705"/>
      <c r="R148" s="1694"/>
      <c r="S148" s="1802"/>
      <c r="T148" s="1802"/>
      <c r="U148" s="1802"/>
      <c r="V148" s="1652"/>
      <c r="X148" s="1544"/>
    </row>
    <row r="149" spans="1:24" s="1543" customFormat="1" ht="12.75">
      <c r="A149" s="1652"/>
      <c r="B149" s="1652"/>
      <c r="C149" s="1652"/>
      <c r="D149" s="1652"/>
      <c r="E149" s="1654"/>
      <c r="F149" s="1654"/>
      <c r="G149" s="1654"/>
      <c r="H149" s="1654"/>
      <c r="I149" s="1654"/>
      <c r="J149" s="1654"/>
      <c r="K149" s="1654"/>
      <c r="L149" s="1654"/>
      <c r="M149" s="1654"/>
      <c r="N149" s="1654"/>
      <c r="O149" s="1652"/>
      <c r="P149" s="1705"/>
      <c r="Q149" s="1705"/>
      <c r="R149" s="1694"/>
      <c r="S149" s="1802"/>
      <c r="T149" s="1802"/>
      <c r="U149" s="1802"/>
      <c r="V149" s="1652"/>
      <c r="X149" s="1544"/>
    </row>
    <row r="150" spans="1:24" s="1543" customFormat="1" ht="12.75">
      <c r="A150" s="1652"/>
      <c r="B150" s="1652"/>
      <c r="C150" s="1652"/>
      <c r="D150" s="1652"/>
      <c r="E150" s="1654"/>
      <c r="F150" s="1654"/>
      <c r="G150" s="1654"/>
      <c r="H150" s="1654"/>
      <c r="I150" s="1654"/>
      <c r="J150" s="1654"/>
      <c r="K150" s="1654"/>
      <c r="L150" s="1654"/>
      <c r="M150" s="1654"/>
      <c r="N150" s="1654"/>
      <c r="O150" s="1652"/>
      <c r="P150" s="1705"/>
      <c r="Q150" s="1705"/>
      <c r="R150" s="1694"/>
      <c r="S150" s="1802"/>
      <c r="T150" s="1802"/>
      <c r="U150" s="1802"/>
      <c r="V150" s="1652"/>
      <c r="X150" s="1544"/>
    </row>
    <row r="151" spans="1:24" s="1543" customFormat="1" ht="12.75">
      <c r="A151" s="1652"/>
      <c r="B151" s="1652"/>
      <c r="C151" s="1652"/>
      <c r="D151" s="1652"/>
      <c r="E151" s="1654"/>
      <c r="F151" s="1654"/>
      <c r="G151" s="1654"/>
      <c r="H151" s="1654"/>
      <c r="I151" s="1654"/>
      <c r="J151" s="1654"/>
      <c r="K151" s="1654"/>
      <c r="L151" s="1654"/>
      <c r="M151" s="1654"/>
      <c r="N151" s="1654"/>
      <c r="O151" s="1652"/>
      <c r="P151" s="1705"/>
      <c r="Q151" s="1705"/>
      <c r="R151" s="1694"/>
      <c r="S151" s="1802"/>
      <c r="T151" s="1802"/>
      <c r="U151" s="1802"/>
      <c r="V151" s="1652"/>
      <c r="X151" s="1544"/>
    </row>
    <row r="152" spans="1:24" s="1543" customFormat="1" ht="12.75">
      <c r="A152" s="1652"/>
      <c r="B152" s="1652"/>
      <c r="C152" s="1652"/>
      <c r="D152" s="1652"/>
      <c r="E152" s="1654"/>
      <c r="F152" s="1654"/>
      <c r="G152" s="1654"/>
      <c r="H152" s="1654"/>
      <c r="I152" s="1654"/>
      <c r="J152" s="1654"/>
      <c r="K152" s="1654"/>
      <c r="L152" s="1654"/>
      <c r="M152" s="1654"/>
      <c r="N152" s="1654"/>
      <c r="O152" s="1652"/>
      <c r="P152" s="1705"/>
      <c r="Q152" s="1705"/>
      <c r="R152" s="1694"/>
      <c r="S152" s="1802"/>
      <c r="T152" s="1802"/>
      <c r="U152" s="1802"/>
      <c r="V152" s="1652"/>
      <c r="X152" s="1544"/>
    </row>
    <row r="153" spans="1:24" s="1543" customFormat="1" ht="12.75">
      <c r="A153" s="1652"/>
      <c r="B153" s="1652"/>
      <c r="C153" s="1652"/>
      <c r="D153" s="1652"/>
      <c r="E153" s="1654"/>
      <c r="F153" s="1654"/>
      <c r="G153" s="1654"/>
      <c r="H153" s="1654"/>
      <c r="I153" s="1654"/>
      <c r="J153" s="1654"/>
      <c r="K153" s="1654"/>
      <c r="L153" s="1654"/>
      <c r="M153" s="1654"/>
      <c r="N153" s="1654"/>
      <c r="O153" s="1652"/>
      <c r="P153" s="1705"/>
      <c r="Q153" s="1705"/>
      <c r="R153" s="1694"/>
      <c r="S153" s="1802"/>
      <c r="T153" s="1802"/>
      <c r="U153" s="1802"/>
      <c r="V153" s="1652"/>
      <c r="X153" s="1544"/>
    </row>
    <row r="154" spans="1:24" s="1543" customFormat="1" ht="12.75">
      <c r="A154" s="1652"/>
      <c r="B154" s="1652"/>
      <c r="C154" s="1652"/>
      <c r="D154" s="1652"/>
      <c r="E154" s="1654"/>
      <c r="F154" s="1654"/>
      <c r="G154" s="1654"/>
      <c r="H154" s="1654"/>
      <c r="I154" s="1654"/>
      <c r="J154" s="1654"/>
      <c r="K154" s="1654"/>
      <c r="L154" s="1654"/>
      <c r="M154" s="1654"/>
      <c r="N154" s="1654"/>
      <c r="O154" s="1652"/>
      <c r="P154" s="1705"/>
      <c r="Q154" s="1705"/>
      <c r="R154" s="1694"/>
      <c r="S154" s="1802"/>
      <c r="T154" s="1802"/>
      <c r="U154" s="1802"/>
      <c r="V154" s="1652"/>
      <c r="X154" s="1544"/>
    </row>
    <row r="155" spans="1:24" s="1543" customFormat="1" ht="12.75">
      <c r="A155" s="1652"/>
      <c r="B155" s="1652"/>
      <c r="C155" s="1652"/>
      <c r="D155" s="1652"/>
      <c r="E155" s="1654"/>
      <c r="F155" s="1654"/>
      <c r="G155" s="1654"/>
      <c r="H155" s="1654"/>
      <c r="I155" s="1654"/>
      <c r="J155" s="1654"/>
      <c r="K155" s="1654"/>
      <c r="L155" s="1654"/>
      <c r="M155" s="1654"/>
      <c r="N155" s="1654"/>
      <c r="O155" s="1652"/>
      <c r="P155" s="1705"/>
      <c r="Q155" s="1705"/>
      <c r="R155" s="1694"/>
      <c r="S155" s="1802"/>
      <c r="T155" s="1802"/>
      <c r="U155" s="1802"/>
      <c r="V155" s="1652"/>
      <c r="X155" s="1544"/>
    </row>
    <row r="156" spans="1:24" s="1543" customFormat="1" ht="12.75">
      <c r="A156" s="1652"/>
      <c r="B156" s="1652"/>
      <c r="C156" s="1652"/>
      <c r="D156" s="1652"/>
      <c r="E156" s="1654"/>
      <c r="F156" s="1654"/>
      <c r="G156" s="1654"/>
      <c r="H156" s="1654"/>
      <c r="I156" s="1654"/>
      <c r="J156" s="1654"/>
      <c r="K156" s="1654"/>
      <c r="L156" s="1654"/>
      <c r="M156" s="1654"/>
      <c r="N156" s="1654"/>
      <c r="O156" s="1652"/>
      <c r="P156" s="1705"/>
      <c r="Q156" s="1705"/>
      <c r="R156" s="1694"/>
      <c r="S156" s="1802"/>
      <c r="T156" s="1802"/>
      <c r="U156" s="1802"/>
      <c r="V156" s="1652"/>
      <c r="X156" s="1544"/>
    </row>
    <row r="157" spans="1:24" s="1543" customFormat="1" ht="12.75">
      <c r="A157" s="1652"/>
      <c r="B157" s="1652"/>
      <c r="C157" s="1652"/>
      <c r="D157" s="1652"/>
      <c r="E157" s="1654"/>
      <c r="F157" s="1654"/>
      <c r="G157" s="1654"/>
      <c r="H157" s="1654"/>
      <c r="I157" s="1654"/>
      <c r="J157" s="1654"/>
      <c r="K157" s="1654"/>
      <c r="L157" s="1654"/>
      <c r="M157" s="1654"/>
      <c r="N157" s="1654"/>
      <c r="O157" s="1652"/>
      <c r="P157" s="1705"/>
      <c r="Q157" s="1705"/>
      <c r="R157" s="1694"/>
      <c r="S157" s="1802"/>
      <c r="T157" s="1802"/>
      <c r="U157" s="1802"/>
      <c r="V157" s="1652"/>
      <c r="X157" s="1544"/>
    </row>
    <row r="158" spans="1:24" s="1543" customFormat="1" ht="12.75">
      <c r="A158" s="1652"/>
      <c r="B158" s="1652"/>
      <c r="C158" s="1652"/>
      <c r="D158" s="1652"/>
      <c r="E158" s="1654"/>
      <c r="F158" s="1654"/>
      <c r="G158" s="1654"/>
      <c r="H158" s="1654"/>
      <c r="I158" s="1654"/>
      <c r="J158" s="1654"/>
      <c r="K158" s="1654"/>
      <c r="L158" s="1654"/>
      <c r="M158" s="1654"/>
      <c r="N158" s="1654"/>
      <c r="O158" s="1652"/>
      <c r="P158" s="1705"/>
      <c r="Q158" s="1705"/>
      <c r="R158" s="1694"/>
      <c r="S158" s="1802"/>
      <c r="T158" s="1802"/>
      <c r="U158" s="1802"/>
      <c r="V158" s="1652"/>
      <c r="X158" s="1544"/>
    </row>
    <row r="159" spans="1:24" s="1543" customFormat="1" ht="12.75">
      <c r="A159" s="1652"/>
      <c r="B159" s="1652"/>
      <c r="C159" s="1652"/>
      <c r="D159" s="1652"/>
      <c r="E159" s="1654"/>
      <c r="F159" s="1654"/>
      <c r="G159" s="1654"/>
      <c r="H159" s="1654"/>
      <c r="I159" s="1654"/>
      <c r="J159" s="1654"/>
      <c r="K159" s="1654"/>
      <c r="L159" s="1654"/>
      <c r="M159" s="1654"/>
      <c r="N159" s="1654"/>
      <c r="O159" s="1652"/>
      <c r="P159" s="1705"/>
      <c r="Q159" s="1705"/>
      <c r="R159" s="1694"/>
      <c r="S159" s="1802"/>
      <c r="T159" s="1802"/>
      <c r="U159" s="1802"/>
      <c r="V159" s="1652"/>
      <c r="X159" s="1544"/>
    </row>
    <row r="160" spans="1:24" s="1543" customFormat="1" ht="12.75">
      <c r="A160" s="1652"/>
      <c r="B160" s="1652"/>
      <c r="C160" s="1652"/>
      <c r="D160" s="1652"/>
      <c r="E160" s="1654"/>
      <c r="F160" s="1654"/>
      <c r="G160" s="1654"/>
      <c r="H160" s="1654"/>
      <c r="I160" s="1654"/>
      <c r="J160" s="1654"/>
      <c r="K160" s="1654"/>
      <c r="L160" s="1654"/>
      <c r="M160" s="1654"/>
      <c r="N160" s="1654"/>
      <c r="O160" s="1652"/>
      <c r="P160" s="1705"/>
      <c r="Q160" s="1705"/>
      <c r="R160" s="1694"/>
      <c r="S160" s="1802"/>
      <c r="T160" s="1802"/>
      <c r="U160" s="1802"/>
      <c r="V160" s="1652"/>
      <c r="X160" s="1544"/>
    </row>
    <row r="161" spans="1:24" s="1543" customFormat="1" ht="12.75">
      <c r="A161" s="1652"/>
      <c r="B161" s="1652"/>
      <c r="C161" s="1652"/>
      <c r="D161" s="1652"/>
      <c r="E161" s="1654"/>
      <c r="F161" s="1654"/>
      <c r="G161" s="1654"/>
      <c r="H161" s="1654"/>
      <c r="I161" s="1654"/>
      <c r="J161" s="1654"/>
      <c r="K161" s="1654"/>
      <c r="L161" s="1654"/>
      <c r="M161" s="1654"/>
      <c r="N161" s="1654"/>
      <c r="O161" s="1652"/>
      <c r="P161" s="1705"/>
      <c r="Q161" s="1705"/>
      <c r="R161" s="1694"/>
      <c r="S161" s="1802"/>
      <c r="T161" s="1802"/>
      <c r="U161" s="1802"/>
      <c r="V161" s="1652"/>
      <c r="X161" s="1544"/>
    </row>
    <row r="162" spans="1:24" s="1543" customFormat="1" ht="12.75">
      <c r="A162" s="1652"/>
      <c r="B162" s="1652"/>
      <c r="C162" s="1652"/>
      <c r="D162" s="1652"/>
      <c r="E162" s="1654"/>
      <c r="F162" s="1654"/>
      <c r="G162" s="1654"/>
      <c r="H162" s="1654"/>
      <c r="I162" s="1654"/>
      <c r="J162" s="1654"/>
      <c r="K162" s="1654"/>
      <c r="L162" s="1654"/>
      <c r="M162" s="1654"/>
      <c r="N162" s="1654"/>
      <c r="O162" s="1652"/>
      <c r="P162" s="1705"/>
      <c r="Q162" s="1705"/>
      <c r="R162" s="1694"/>
      <c r="S162" s="1802"/>
      <c r="T162" s="1802"/>
      <c r="U162" s="1802"/>
      <c r="V162" s="1652"/>
      <c r="X162" s="1544"/>
    </row>
    <row r="163" spans="1:24" s="1543" customFormat="1" ht="12.75">
      <c r="A163" s="1652"/>
      <c r="B163" s="1652"/>
      <c r="C163" s="1652"/>
      <c r="D163" s="1652"/>
      <c r="E163" s="1654"/>
      <c r="F163" s="1654"/>
      <c r="G163" s="1654"/>
      <c r="H163" s="1654"/>
      <c r="I163" s="1654"/>
      <c r="J163" s="1654"/>
      <c r="K163" s="1654"/>
      <c r="L163" s="1654"/>
      <c r="M163" s="1654"/>
      <c r="N163" s="1654"/>
      <c r="O163" s="1652"/>
      <c r="P163" s="1705"/>
      <c r="Q163" s="1705"/>
      <c r="R163" s="1694"/>
      <c r="S163" s="1802"/>
      <c r="T163" s="1802"/>
      <c r="U163" s="1802"/>
      <c r="V163" s="1652"/>
      <c r="X163" s="1544"/>
    </row>
    <row r="164" spans="1:24" s="1543" customFormat="1" ht="12.75">
      <c r="A164" s="1652"/>
      <c r="B164" s="1652"/>
      <c r="C164" s="1652"/>
      <c r="D164" s="1652"/>
      <c r="E164" s="1654"/>
      <c r="F164" s="1654"/>
      <c r="G164" s="1654"/>
      <c r="H164" s="1654"/>
      <c r="I164" s="1654"/>
      <c r="J164" s="1654"/>
      <c r="K164" s="1654"/>
      <c r="L164" s="1654"/>
      <c r="M164" s="1654"/>
      <c r="N164" s="1654"/>
      <c r="O164" s="1652"/>
      <c r="P164" s="1705"/>
      <c r="Q164" s="1705"/>
      <c r="R164" s="1694"/>
      <c r="S164" s="1802"/>
      <c r="T164" s="1802"/>
      <c r="U164" s="1802"/>
      <c r="V164" s="1652"/>
      <c r="X164" s="1544"/>
    </row>
    <row r="165" spans="1:24" s="1543" customFormat="1" ht="12.75">
      <c r="A165" s="1652"/>
      <c r="B165" s="1652"/>
      <c r="C165" s="1652"/>
      <c r="D165" s="1652"/>
      <c r="E165" s="1654"/>
      <c r="F165" s="1654"/>
      <c r="G165" s="1654"/>
      <c r="H165" s="1654"/>
      <c r="I165" s="1654"/>
      <c r="J165" s="1654"/>
      <c r="K165" s="1654"/>
      <c r="L165" s="1654"/>
      <c r="M165" s="1654"/>
      <c r="N165" s="1654"/>
      <c r="O165" s="1652"/>
      <c r="P165" s="1705"/>
      <c r="Q165" s="1705"/>
      <c r="R165" s="1694"/>
      <c r="S165" s="1802"/>
      <c r="T165" s="1802"/>
      <c r="U165" s="1802"/>
      <c r="V165" s="1652"/>
      <c r="X165" s="1544"/>
    </row>
    <row r="166" spans="1:24" s="1543" customFormat="1" ht="12.75">
      <c r="A166" s="1652"/>
      <c r="B166" s="1652"/>
      <c r="C166" s="1652"/>
      <c r="D166" s="1652"/>
      <c r="E166" s="1654"/>
      <c r="F166" s="1654"/>
      <c r="G166" s="1654"/>
      <c r="H166" s="1654"/>
      <c r="I166" s="1654"/>
      <c r="J166" s="1654"/>
      <c r="K166" s="1654"/>
      <c r="L166" s="1654"/>
      <c r="M166" s="1654"/>
      <c r="N166" s="1654"/>
      <c r="O166" s="1652"/>
      <c r="P166" s="1705"/>
      <c r="Q166" s="1705"/>
      <c r="R166" s="1694"/>
      <c r="S166" s="1802"/>
      <c r="T166" s="1802"/>
      <c r="U166" s="1802"/>
      <c r="V166" s="1652"/>
      <c r="X166" s="1544"/>
    </row>
    <row r="167" spans="1:24" s="1543" customFormat="1" ht="12.75">
      <c r="A167" s="1652"/>
      <c r="B167" s="1652"/>
      <c r="C167" s="1652"/>
      <c r="D167" s="1652"/>
      <c r="E167" s="1654"/>
      <c r="F167" s="1654"/>
      <c r="G167" s="1654"/>
      <c r="H167" s="1654"/>
      <c r="I167" s="1654"/>
      <c r="J167" s="1654"/>
      <c r="K167" s="1654"/>
      <c r="L167" s="1654"/>
      <c r="M167" s="1654"/>
      <c r="N167" s="1654"/>
      <c r="O167" s="1652"/>
      <c r="P167" s="1705"/>
      <c r="Q167" s="1705"/>
      <c r="R167" s="1694"/>
      <c r="S167" s="1802"/>
      <c r="T167" s="1802"/>
      <c r="U167" s="1802"/>
      <c r="V167" s="1652"/>
      <c r="X167" s="1544"/>
    </row>
    <row r="168" spans="1:24" s="1543" customFormat="1" ht="12.75">
      <c r="A168" s="1652"/>
      <c r="B168" s="1652"/>
      <c r="C168" s="1652"/>
      <c r="D168" s="1652"/>
      <c r="E168" s="1654"/>
      <c r="F168" s="1654"/>
      <c r="G168" s="1654"/>
      <c r="H168" s="1654"/>
      <c r="I168" s="1654"/>
      <c r="J168" s="1654"/>
      <c r="K168" s="1654"/>
      <c r="L168" s="1654"/>
      <c r="M168" s="1654"/>
      <c r="N168" s="1654"/>
      <c r="O168" s="1652"/>
      <c r="P168" s="1705"/>
      <c r="Q168" s="1705"/>
      <c r="R168" s="1694"/>
      <c r="S168" s="1802"/>
      <c r="T168" s="1802"/>
      <c r="U168" s="1802"/>
      <c r="V168" s="1652"/>
      <c r="X168" s="1544"/>
    </row>
    <row r="169" spans="1:24" s="1543" customFormat="1" ht="12.75">
      <c r="A169" s="1652"/>
      <c r="B169" s="1652"/>
      <c r="C169" s="1652"/>
      <c r="D169" s="1652"/>
      <c r="E169" s="1654"/>
      <c r="F169" s="1654"/>
      <c r="G169" s="1654"/>
      <c r="H169" s="1654"/>
      <c r="I169" s="1654"/>
      <c r="J169" s="1654"/>
      <c r="K169" s="1654"/>
      <c r="L169" s="1654"/>
      <c r="M169" s="1654"/>
      <c r="N169" s="1654"/>
      <c r="O169" s="1652"/>
      <c r="P169" s="1705"/>
      <c r="Q169" s="1705"/>
      <c r="R169" s="1694"/>
      <c r="S169" s="1802"/>
      <c r="T169" s="1802"/>
      <c r="U169" s="1802"/>
      <c r="V169" s="1652"/>
      <c r="X169" s="1544"/>
    </row>
    <row r="170" spans="1:24" s="1543" customFormat="1" ht="12.75">
      <c r="A170" s="1652"/>
      <c r="B170" s="1652"/>
      <c r="C170" s="1652"/>
      <c r="D170" s="1652"/>
      <c r="E170" s="1654"/>
      <c r="F170" s="1654"/>
      <c r="G170" s="1654"/>
      <c r="H170" s="1654"/>
      <c r="I170" s="1654"/>
      <c r="J170" s="1654"/>
      <c r="K170" s="1654"/>
      <c r="L170" s="1654"/>
      <c r="M170" s="1654"/>
      <c r="N170" s="1654"/>
      <c r="O170" s="1652"/>
      <c r="P170" s="1705"/>
      <c r="Q170" s="1705"/>
      <c r="R170" s="1694"/>
      <c r="S170" s="1802"/>
      <c r="T170" s="1802"/>
      <c r="U170" s="1802"/>
      <c r="V170" s="1652"/>
      <c r="X170" s="1544"/>
    </row>
    <row r="171" spans="1:24" s="1543" customFormat="1" ht="12.75">
      <c r="A171" s="1652"/>
      <c r="B171" s="1652"/>
      <c r="C171" s="1652"/>
      <c r="D171" s="1652"/>
      <c r="E171" s="1654"/>
      <c r="F171" s="1654"/>
      <c r="G171" s="1654"/>
      <c r="H171" s="1654"/>
      <c r="I171" s="1654"/>
      <c r="J171" s="1654"/>
      <c r="K171" s="1654"/>
      <c r="L171" s="1654"/>
      <c r="M171" s="1654"/>
      <c r="N171" s="1654"/>
      <c r="O171" s="1652"/>
      <c r="P171" s="1705"/>
      <c r="Q171" s="1705"/>
      <c r="R171" s="1694"/>
      <c r="S171" s="1802"/>
      <c r="T171" s="1802"/>
      <c r="U171" s="1802"/>
      <c r="V171" s="1652"/>
      <c r="X171" s="1544"/>
    </row>
    <row r="172" spans="1:24" s="1543" customFormat="1" ht="12.75">
      <c r="A172" s="1652"/>
      <c r="B172" s="1652"/>
      <c r="C172" s="1652"/>
      <c r="D172" s="1652"/>
      <c r="E172" s="1654"/>
      <c r="F172" s="1654"/>
      <c r="G172" s="1654"/>
      <c r="H172" s="1654"/>
      <c r="I172" s="1654"/>
      <c r="J172" s="1654"/>
      <c r="K172" s="1654"/>
      <c r="L172" s="1654"/>
      <c r="M172" s="1654"/>
      <c r="N172" s="1654"/>
      <c r="O172" s="1652"/>
      <c r="P172" s="1705"/>
      <c r="Q172" s="1705"/>
      <c r="R172" s="1694"/>
      <c r="S172" s="1802"/>
      <c r="T172" s="1802"/>
      <c r="U172" s="1802"/>
      <c r="V172" s="1652"/>
      <c r="X172" s="1544"/>
    </row>
    <row r="173" spans="1:24" s="1543" customFormat="1" ht="12.75">
      <c r="A173" s="1652"/>
      <c r="B173" s="1652"/>
      <c r="C173" s="1652"/>
      <c r="D173" s="1652"/>
      <c r="E173" s="1654"/>
      <c r="F173" s="1654"/>
      <c r="G173" s="1654"/>
      <c r="H173" s="1654"/>
      <c r="I173" s="1654"/>
      <c r="J173" s="1654"/>
      <c r="K173" s="1654"/>
      <c r="L173" s="1654"/>
      <c r="M173" s="1654"/>
      <c r="N173" s="1654"/>
      <c r="O173" s="1652"/>
      <c r="P173" s="1705"/>
      <c r="Q173" s="1705"/>
      <c r="R173" s="1694"/>
      <c r="S173" s="1802"/>
      <c r="T173" s="1802"/>
      <c r="U173" s="1802"/>
      <c r="V173" s="1652"/>
      <c r="X173" s="1544"/>
    </row>
    <row r="174" spans="1:24" s="1543" customFormat="1" ht="12.75">
      <c r="A174" s="1652"/>
      <c r="B174" s="1652"/>
      <c r="C174" s="1652"/>
      <c r="D174" s="1652"/>
      <c r="E174" s="1654"/>
      <c r="F174" s="1654"/>
      <c r="G174" s="1654"/>
      <c r="H174" s="1654"/>
      <c r="I174" s="1654"/>
      <c r="J174" s="1654"/>
      <c r="K174" s="1654"/>
      <c r="L174" s="1654"/>
      <c r="M174" s="1654"/>
      <c r="N174" s="1654"/>
      <c r="O174" s="1652"/>
      <c r="P174" s="1705"/>
      <c r="Q174" s="1705"/>
      <c r="R174" s="1694"/>
      <c r="S174" s="1802"/>
      <c r="T174" s="1802"/>
      <c r="U174" s="1802"/>
      <c r="V174" s="1652"/>
      <c r="X174" s="1544"/>
    </row>
    <row r="175" spans="1:24" s="1543" customFormat="1" ht="12.75">
      <c r="A175" s="1652"/>
      <c r="B175" s="1652"/>
      <c r="C175" s="1652"/>
      <c r="D175" s="1652"/>
      <c r="E175" s="1654"/>
      <c r="F175" s="1654"/>
      <c r="G175" s="1654"/>
      <c r="H175" s="1654"/>
      <c r="I175" s="1654"/>
      <c r="J175" s="1654"/>
      <c r="K175" s="1654"/>
      <c r="L175" s="1654"/>
      <c r="M175" s="1654"/>
      <c r="N175" s="1654"/>
      <c r="O175" s="1652"/>
      <c r="P175" s="1705"/>
      <c r="Q175" s="1705"/>
      <c r="R175" s="1694"/>
      <c r="S175" s="1802"/>
      <c r="T175" s="1802"/>
      <c r="U175" s="1802"/>
      <c r="V175" s="1652"/>
      <c r="X175" s="1544"/>
    </row>
    <row r="176" spans="1:24" s="1543" customFormat="1" ht="12.75">
      <c r="A176" s="1652"/>
      <c r="B176" s="1652"/>
      <c r="C176" s="1652"/>
      <c r="D176" s="1652"/>
      <c r="E176" s="1654"/>
      <c r="F176" s="1654"/>
      <c r="G176" s="1654"/>
      <c r="H176" s="1654"/>
      <c r="I176" s="1654"/>
      <c r="J176" s="1654"/>
      <c r="K176" s="1654"/>
      <c r="L176" s="1654"/>
      <c r="M176" s="1654"/>
      <c r="N176" s="1654"/>
      <c r="O176" s="1652"/>
      <c r="P176" s="1705"/>
      <c r="Q176" s="1705"/>
      <c r="R176" s="1694"/>
      <c r="S176" s="1802"/>
      <c r="T176" s="1802"/>
      <c r="U176" s="1802"/>
      <c r="V176" s="1652"/>
      <c r="X176" s="1544"/>
    </row>
    <row r="177" spans="1:24" s="1543" customFormat="1" ht="12.75">
      <c r="A177" s="1652"/>
      <c r="B177" s="1652"/>
      <c r="C177" s="1652"/>
      <c r="D177" s="1652"/>
      <c r="E177" s="1654"/>
      <c r="F177" s="1654"/>
      <c r="G177" s="1654"/>
      <c r="H177" s="1654"/>
      <c r="I177" s="1654"/>
      <c r="J177" s="1654"/>
      <c r="K177" s="1654"/>
      <c r="L177" s="1654"/>
      <c r="M177" s="1654"/>
      <c r="N177" s="1654"/>
      <c r="O177" s="1652"/>
      <c r="P177" s="1705"/>
      <c r="Q177" s="1705"/>
      <c r="R177" s="1694"/>
      <c r="S177" s="1802"/>
      <c r="T177" s="1802"/>
      <c r="U177" s="1802"/>
      <c r="V177" s="1652"/>
      <c r="X177" s="1544"/>
    </row>
    <row r="178" spans="1:24" s="1543" customFormat="1" ht="12.75">
      <c r="A178" s="1652"/>
      <c r="B178" s="1652"/>
      <c r="C178" s="1652"/>
      <c r="D178" s="1652"/>
      <c r="E178" s="1654"/>
      <c r="F178" s="1654"/>
      <c r="G178" s="1654"/>
      <c r="H178" s="1654"/>
      <c r="I178" s="1654"/>
      <c r="J178" s="1654"/>
      <c r="K178" s="1654"/>
      <c r="L178" s="1654"/>
      <c r="M178" s="1654"/>
      <c r="N178" s="1654"/>
      <c r="O178" s="1652"/>
      <c r="P178" s="1705"/>
      <c r="Q178" s="1705"/>
      <c r="R178" s="1694"/>
      <c r="S178" s="1802"/>
      <c r="T178" s="1802"/>
      <c r="U178" s="1802"/>
      <c r="V178" s="1652"/>
      <c r="X178" s="1544"/>
    </row>
    <row r="179" spans="1:24" s="1543" customFormat="1" ht="12.75">
      <c r="A179" s="1652"/>
      <c r="B179" s="1652"/>
      <c r="C179" s="1652"/>
      <c r="D179" s="1652"/>
      <c r="E179" s="1654"/>
      <c r="F179" s="1654"/>
      <c r="G179" s="1654"/>
      <c r="H179" s="1654"/>
      <c r="I179" s="1654"/>
      <c r="J179" s="1654"/>
      <c r="K179" s="1654"/>
      <c r="L179" s="1654"/>
      <c r="M179" s="1654"/>
      <c r="N179" s="1654"/>
      <c r="O179" s="1652"/>
      <c r="P179" s="1705"/>
      <c r="Q179" s="1705"/>
      <c r="R179" s="1694"/>
      <c r="S179" s="1802"/>
      <c r="T179" s="1802"/>
      <c r="U179" s="1802"/>
      <c r="V179" s="1652"/>
      <c r="X179" s="1544"/>
    </row>
    <row r="180" spans="1:24" s="1543" customFormat="1" ht="12.75">
      <c r="A180" s="1652"/>
      <c r="B180" s="1652"/>
      <c r="C180" s="1652"/>
      <c r="D180" s="1652"/>
      <c r="E180" s="1654"/>
      <c r="F180" s="1654"/>
      <c r="G180" s="1654"/>
      <c r="H180" s="1654"/>
      <c r="I180" s="1654"/>
      <c r="J180" s="1654"/>
      <c r="K180" s="1654"/>
      <c r="L180" s="1654"/>
      <c r="M180" s="1654"/>
      <c r="N180" s="1654"/>
      <c r="O180" s="1652"/>
      <c r="P180" s="1705"/>
      <c r="Q180" s="1705"/>
      <c r="R180" s="1694"/>
      <c r="S180" s="1802"/>
      <c r="T180" s="1802"/>
      <c r="U180" s="1802"/>
      <c r="V180" s="1652"/>
      <c r="X180" s="1544"/>
    </row>
    <row r="181" spans="1:24" s="1543" customFormat="1" ht="12.75">
      <c r="A181" s="1652"/>
      <c r="B181" s="1652"/>
      <c r="C181" s="1652"/>
      <c r="D181" s="1652"/>
      <c r="E181" s="1654"/>
      <c r="F181" s="1654"/>
      <c r="G181" s="1654"/>
      <c r="H181" s="1654"/>
      <c r="I181" s="1654"/>
      <c r="J181" s="1654"/>
      <c r="K181" s="1654"/>
      <c r="L181" s="1654"/>
      <c r="M181" s="1654"/>
      <c r="N181" s="1654"/>
      <c r="O181" s="1652"/>
      <c r="P181" s="1705"/>
      <c r="Q181" s="1705"/>
      <c r="R181" s="1694"/>
      <c r="S181" s="1802"/>
      <c r="T181" s="1802"/>
      <c r="U181" s="1802"/>
      <c r="V181" s="1652"/>
      <c r="X181" s="1544"/>
    </row>
    <row r="182" spans="1:24" s="1543" customFormat="1" ht="12.75">
      <c r="A182" s="1652"/>
      <c r="B182" s="1652"/>
      <c r="C182" s="1652"/>
      <c r="D182" s="1652"/>
      <c r="E182" s="1654"/>
      <c r="F182" s="1654"/>
      <c r="G182" s="1654"/>
      <c r="H182" s="1654"/>
      <c r="I182" s="1654"/>
      <c r="J182" s="1654"/>
      <c r="K182" s="1654"/>
      <c r="L182" s="1654"/>
      <c r="M182" s="1654"/>
      <c r="N182" s="1654"/>
      <c r="O182" s="1652"/>
      <c r="P182" s="1705"/>
      <c r="Q182" s="1705"/>
      <c r="R182" s="1694"/>
      <c r="S182" s="1802"/>
      <c r="T182" s="1802"/>
      <c r="U182" s="1802"/>
      <c r="V182" s="1652"/>
      <c r="X182" s="1544"/>
    </row>
    <row r="183" spans="1:24" s="1543" customFormat="1" ht="12.75">
      <c r="A183" s="1652"/>
      <c r="B183" s="1652"/>
      <c r="C183" s="1652"/>
      <c r="D183" s="1652"/>
      <c r="E183" s="1654"/>
      <c r="F183" s="1654"/>
      <c r="G183" s="1654"/>
      <c r="H183" s="1654"/>
      <c r="I183" s="1654"/>
      <c r="J183" s="1654"/>
      <c r="K183" s="1654"/>
      <c r="L183" s="1654"/>
      <c r="M183" s="1654"/>
      <c r="N183" s="1654"/>
      <c r="O183" s="1652"/>
      <c r="P183" s="1705"/>
      <c r="Q183" s="1705"/>
      <c r="R183" s="1694"/>
      <c r="S183" s="1802"/>
      <c r="T183" s="1802"/>
      <c r="U183" s="1802"/>
      <c r="V183" s="1652"/>
      <c r="X183" s="1544"/>
    </row>
    <row r="184" spans="1:24" s="1543" customFormat="1" ht="12.75">
      <c r="A184" s="1652"/>
      <c r="B184" s="1652"/>
      <c r="C184" s="1652"/>
      <c r="D184" s="1652"/>
      <c r="E184" s="1654"/>
      <c r="F184" s="1654"/>
      <c r="G184" s="1654"/>
      <c r="H184" s="1654"/>
      <c r="I184" s="1654"/>
      <c r="J184" s="1654"/>
      <c r="K184" s="1654"/>
      <c r="L184" s="1654"/>
      <c r="M184" s="1654"/>
      <c r="N184" s="1654"/>
      <c r="O184" s="1652"/>
      <c r="P184" s="1705"/>
      <c r="Q184" s="1705"/>
      <c r="R184" s="1694"/>
      <c r="S184" s="1652"/>
      <c r="T184" s="1652"/>
      <c r="U184" s="1652"/>
      <c r="V184" s="1652"/>
      <c r="X184" s="1544"/>
    </row>
    <row r="185" spans="1:24" s="1543" customFormat="1" ht="12.75">
      <c r="A185" s="1652"/>
      <c r="B185" s="1652"/>
      <c r="C185" s="1652"/>
      <c r="D185" s="1652"/>
      <c r="E185" s="1654"/>
      <c r="F185" s="1654"/>
      <c r="G185" s="1654"/>
      <c r="H185" s="1654"/>
      <c r="I185" s="1654"/>
      <c r="J185" s="1654"/>
      <c r="K185" s="1654"/>
      <c r="L185" s="1654"/>
      <c r="M185" s="1654"/>
      <c r="N185" s="1654"/>
      <c r="O185" s="1652"/>
      <c r="P185" s="1705"/>
      <c r="Q185" s="1705"/>
      <c r="R185" s="1694"/>
      <c r="S185" s="1652"/>
      <c r="T185" s="1652"/>
      <c r="U185" s="1652"/>
      <c r="V185" s="1652"/>
      <c r="X185" s="1544"/>
    </row>
    <row r="186" spans="1:24" s="1543" customFormat="1" ht="12.75">
      <c r="A186" s="1652"/>
      <c r="B186" s="1652"/>
      <c r="C186" s="1652"/>
      <c r="D186" s="1652"/>
      <c r="E186" s="1654"/>
      <c r="F186" s="1654"/>
      <c r="G186" s="1654"/>
      <c r="H186" s="1654"/>
      <c r="I186" s="1654"/>
      <c r="J186" s="1654"/>
      <c r="K186" s="1654"/>
      <c r="L186" s="1654"/>
      <c r="M186" s="1654"/>
      <c r="N186" s="1654"/>
      <c r="O186" s="1652"/>
      <c r="P186" s="1705"/>
      <c r="Q186" s="1705"/>
      <c r="R186" s="1694"/>
      <c r="S186" s="1652"/>
      <c r="T186" s="1652"/>
      <c r="U186" s="1652"/>
      <c r="V186" s="1652"/>
      <c r="X186" s="1544"/>
    </row>
    <row r="187" spans="1:24" s="1543" customFormat="1" ht="12.75">
      <c r="A187" s="1652"/>
      <c r="B187" s="1652"/>
      <c r="C187" s="1652"/>
      <c r="D187" s="1652"/>
      <c r="E187" s="1654"/>
      <c r="F187" s="1654"/>
      <c r="G187" s="1654"/>
      <c r="H187" s="1654"/>
      <c r="I187" s="1654"/>
      <c r="J187" s="1654"/>
      <c r="K187" s="1654"/>
      <c r="L187" s="1654"/>
      <c r="M187" s="1654"/>
      <c r="N187" s="1654"/>
      <c r="O187" s="1652"/>
      <c r="P187" s="1705"/>
      <c r="Q187" s="1705"/>
      <c r="R187" s="1694"/>
      <c r="S187" s="1652"/>
      <c r="T187" s="1652"/>
      <c r="U187" s="1652"/>
      <c r="V187" s="1652"/>
      <c r="X187" s="1544"/>
    </row>
    <row r="188" spans="1:24" s="1543" customFormat="1" ht="12.75">
      <c r="A188" s="1652"/>
      <c r="B188" s="1652"/>
      <c r="C188" s="1652"/>
      <c r="D188" s="1652"/>
      <c r="E188" s="1654"/>
      <c r="F188" s="1654"/>
      <c r="G188" s="1654"/>
      <c r="H188" s="1654"/>
      <c r="I188" s="1654"/>
      <c r="J188" s="1654"/>
      <c r="K188" s="1654"/>
      <c r="L188" s="1654"/>
      <c r="M188" s="1654"/>
      <c r="N188" s="1654"/>
      <c r="O188" s="1652"/>
      <c r="P188" s="1705"/>
      <c r="Q188" s="1705"/>
      <c r="R188" s="1694"/>
      <c r="S188" s="1652"/>
      <c r="T188" s="1652"/>
      <c r="U188" s="1652"/>
      <c r="V188" s="1652"/>
      <c r="X188" s="1544"/>
    </row>
    <row r="189" spans="1:24" s="1543" customFormat="1" ht="12.75">
      <c r="A189" s="1652"/>
      <c r="B189" s="1652"/>
      <c r="C189" s="1652"/>
      <c r="D189" s="1652"/>
      <c r="E189" s="1654"/>
      <c r="F189" s="1654"/>
      <c r="G189" s="1654"/>
      <c r="H189" s="1654"/>
      <c r="I189" s="1654"/>
      <c r="J189" s="1654"/>
      <c r="K189" s="1654"/>
      <c r="L189" s="1654"/>
      <c r="M189" s="1654"/>
      <c r="N189" s="1654"/>
      <c r="O189" s="1652"/>
      <c r="P189" s="1705"/>
      <c r="Q189" s="1705"/>
      <c r="R189" s="1694"/>
      <c r="S189" s="1652"/>
      <c r="T189" s="1652"/>
      <c r="U189" s="1652"/>
      <c r="V189" s="1652"/>
      <c r="X189" s="1544"/>
    </row>
    <row r="190" spans="1:24" s="1543" customFormat="1" ht="12.75">
      <c r="A190" s="1652"/>
      <c r="B190" s="1652"/>
      <c r="C190" s="1652"/>
      <c r="D190" s="1652"/>
      <c r="E190" s="1654"/>
      <c r="F190" s="1654"/>
      <c r="G190" s="1654"/>
      <c r="H190" s="1654"/>
      <c r="I190" s="1654"/>
      <c r="J190" s="1654"/>
      <c r="K190" s="1654"/>
      <c r="L190" s="1654"/>
      <c r="M190" s="1654"/>
      <c r="N190" s="1654"/>
      <c r="O190" s="1652"/>
      <c r="P190" s="1705"/>
      <c r="Q190" s="1705"/>
      <c r="R190" s="1694"/>
      <c r="S190" s="1652"/>
      <c r="T190" s="1652"/>
      <c r="U190" s="1652"/>
      <c r="V190" s="1652"/>
      <c r="X190" s="1544"/>
    </row>
    <row r="191" spans="1:24" s="1543" customFormat="1" ht="12.75">
      <c r="A191" s="1652"/>
      <c r="B191" s="1652"/>
      <c r="C191" s="1652"/>
      <c r="D191" s="1652"/>
      <c r="E191" s="1654"/>
      <c r="F191" s="1654"/>
      <c r="G191" s="1654"/>
      <c r="H191" s="1654"/>
      <c r="I191" s="1654"/>
      <c r="J191" s="1654"/>
      <c r="K191" s="1654"/>
      <c r="L191" s="1654"/>
      <c r="M191" s="1654"/>
      <c r="N191" s="1654"/>
      <c r="O191" s="1652"/>
      <c r="P191" s="1705"/>
      <c r="Q191" s="1705"/>
      <c r="R191" s="1694"/>
      <c r="S191" s="1652"/>
      <c r="T191" s="1652"/>
      <c r="U191" s="1652"/>
      <c r="V191" s="1652"/>
      <c r="X191" s="1544"/>
    </row>
    <row r="192" spans="1:24" s="1543" customFormat="1" ht="12.75">
      <c r="A192" s="1652"/>
      <c r="B192" s="1652"/>
      <c r="C192" s="1652"/>
      <c r="D192" s="1652"/>
      <c r="E192" s="1654"/>
      <c r="F192" s="1654"/>
      <c r="G192" s="1654"/>
      <c r="H192" s="1654"/>
      <c r="I192" s="1654"/>
      <c r="J192" s="1654"/>
      <c r="K192" s="1654"/>
      <c r="L192" s="1654"/>
      <c r="M192" s="1654"/>
      <c r="N192" s="1654"/>
      <c r="O192" s="1652"/>
      <c r="P192" s="1705"/>
      <c r="Q192" s="1705"/>
      <c r="R192" s="1694"/>
      <c r="S192" s="1652"/>
      <c r="T192" s="1652"/>
      <c r="U192" s="1652"/>
      <c r="V192" s="1652"/>
      <c r="X192" s="1544"/>
    </row>
    <row r="193" spans="1:24" s="1543" customFormat="1" ht="12.75">
      <c r="A193" s="1652"/>
      <c r="B193" s="1652"/>
      <c r="C193" s="1652"/>
      <c r="D193" s="1652"/>
      <c r="E193" s="1654"/>
      <c r="F193" s="1654"/>
      <c r="G193" s="1654"/>
      <c r="H193" s="1654"/>
      <c r="I193" s="1654"/>
      <c r="J193" s="1654"/>
      <c r="K193" s="1654"/>
      <c r="L193" s="1654"/>
      <c r="M193" s="1654"/>
      <c r="N193" s="1654"/>
      <c r="O193" s="1652"/>
      <c r="P193" s="1705"/>
      <c r="Q193" s="1705"/>
      <c r="R193" s="1694"/>
      <c r="S193" s="1652"/>
      <c r="T193" s="1652"/>
      <c r="U193" s="1652"/>
      <c r="V193" s="1652"/>
      <c r="X193" s="1544"/>
    </row>
    <row r="194" spans="1:24" s="1543" customFormat="1" ht="12.75">
      <c r="A194" s="1652"/>
      <c r="B194" s="1652"/>
      <c r="C194" s="1652"/>
      <c r="D194" s="1652"/>
      <c r="E194" s="1654"/>
      <c r="F194" s="1654"/>
      <c r="G194" s="1654"/>
      <c r="H194" s="1654"/>
      <c r="I194" s="1654"/>
      <c r="J194" s="1654"/>
      <c r="K194" s="1654"/>
      <c r="L194" s="1654"/>
      <c r="M194" s="1654"/>
      <c r="N194" s="1654"/>
      <c r="O194" s="1652"/>
      <c r="P194" s="1705"/>
      <c r="Q194" s="1705"/>
      <c r="R194" s="1694"/>
      <c r="S194" s="1652"/>
      <c r="T194" s="1652"/>
      <c r="U194" s="1652"/>
      <c r="V194" s="1652"/>
      <c r="X194" s="1544"/>
    </row>
    <row r="195" spans="1:24" s="1543" customFormat="1" ht="12.75">
      <c r="A195" s="1652"/>
      <c r="B195" s="1652"/>
      <c r="C195" s="1652"/>
      <c r="D195" s="1652"/>
      <c r="E195" s="1654"/>
      <c r="F195" s="1654"/>
      <c r="G195" s="1654"/>
      <c r="H195" s="1654"/>
      <c r="I195" s="1654"/>
      <c r="J195" s="1654"/>
      <c r="K195" s="1654"/>
      <c r="L195" s="1654"/>
      <c r="M195" s="1654"/>
      <c r="N195" s="1654"/>
      <c r="O195" s="1652"/>
      <c r="P195" s="1705"/>
      <c r="Q195" s="1705"/>
      <c r="R195" s="1694"/>
      <c r="S195" s="1652"/>
      <c r="T195" s="1652"/>
      <c r="U195" s="1652"/>
      <c r="V195" s="1652"/>
      <c r="X195" s="1544"/>
    </row>
    <row r="196" spans="1:24" s="1543" customFormat="1" ht="12.75">
      <c r="A196" s="1652"/>
      <c r="B196" s="1652"/>
      <c r="C196" s="1652"/>
      <c r="D196" s="1652"/>
      <c r="E196" s="1654"/>
      <c r="F196" s="1654"/>
      <c r="G196" s="1654"/>
      <c r="H196" s="1654"/>
      <c r="I196" s="1654"/>
      <c r="J196" s="1654"/>
      <c r="K196" s="1654"/>
      <c r="L196" s="1654"/>
      <c r="M196" s="1654"/>
      <c r="N196" s="1654"/>
      <c r="O196" s="1652"/>
      <c r="P196" s="1705"/>
      <c r="Q196" s="1705"/>
      <c r="R196" s="1694"/>
      <c r="S196" s="1652"/>
      <c r="T196" s="1652"/>
      <c r="U196" s="1652"/>
      <c r="V196" s="1652"/>
      <c r="X196" s="1544"/>
    </row>
    <row r="197" spans="1:24" s="1543" customFormat="1" ht="12.75">
      <c r="A197" s="1652"/>
      <c r="B197" s="1652"/>
      <c r="C197" s="1652"/>
      <c r="D197" s="1652"/>
      <c r="E197" s="1654"/>
      <c r="F197" s="1654"/>
      <c r="G197" s="1654"/>
      <c r="H197" s="1654"/>
      <c r="I197" s="1654"/>
      <c r="J197" s="1654"/>
      <c r="K197" s="1654"/>
      <c r="L197" s="1654"/>
      <c r="M197" s="1654"/>
      <c r="N197" s="1654"/>
      <c r="O197" s="1652"/>
      <c r="P197" s="1705"/>
      <c r="Q197" s="1705"/>
      <c r="R197" s="1694"/>
      <c r="S197" s="1652"/>
      <c r="T197" s="1652"/>
      <c r="U197" s="1652"/>
      <c r="V197" s="1652"/>
      <c r="X197" s="1544"/>
    </row>
    <row r="198" spans="1:24" s="1543" customFormat="1" ht="12.75">
      <c r="A198" s="1652"/>
      <c r="B198" s="1652"/>
      <c r="C198" s="1652"/>
      <c r="D198" s="1652"/>
      <c r="E198" s="1654"/>
      <c r="F198" s="1654"/>
      <c r="G198" s="1654"/>
      <c r="H198" s="1654"/>
      <c r="I198" s="1654"/>
      <c r="J198" s="1654"/>
      <c r="K198" s="1654"/>
      <c r="L198" s="1654"/>
      <c r="M198" s="1654"/>
      <c r="N198" s="1654"/>
      <c r="O198" s="1652"/>
      <c r="P198" s="1705"/>
      <c r="Q198" s="1705"/>
      <c r="R198" s="1694"/>
      <c r="S198" s="1652"/>
      <c r="T198" s="1652"/>
      <c r="U198" s="1652"/>
      <c r="V198" s="1652"/>
      <c r="X198" s="1544"/>
    </row>
    <row r="199" spans="1:24" s="1543" customFormat="1" ht="12.75">
      <c r="A199" s="1652"/>
      <c r="B199" s="1652"/>
      <c r="C199" s="1652"/>
      <c r="D199" s="1652"/>
      <c r="E199" s="1654"/>
      <c r="F199" s="1654"/>
      <c r="G199" s="1654"/>
      <c r="H199" s="1654"/>
      <c r="I199" s="1654"/>
      <c r="J199" s="1654"/>
      <c r="K199" s="1654"/>
      <c r="L199" s="1654"/>
      <c r="M199" s="1654"/>
      <c r="N199" s="1654"/>
      <c r="O199" s="1652"/>
      <c r="P199" s="1705"/>
      <c r="Q199" s="1705"/>
      <c r="R199" s="1694"/>
      <c r="S199" s="1652"/>
      <c r="T199" s="1652"/>
      <c r="U199" s="1652"/>
      <c r="V199" s="1652"/>
      <c r="X199" s="1544"/>
    </row>
    <row r="200" spans="1:24" s="1543" customFormat="1" ht="12.75">
      <c r="A200" s="1652"/>
      <c r="B200" s="1652"/>
      <c r="C200" s="1652"/>
      <c r="D200" s="1652"/>
      <c r="E200" s="1654"/>
      <c r="F200" s="1654"/>
      <c r="G200" s="1654"/>
      <c r="H200" s="1654"/>
      <c r="I200" s="1654"/>
      <c r="J200" s="1654"/>
      <c r="K200" s="1654"/>
      <c r="L200" s="1654"/>
      <c r="M200" s="1654"/>
      <c r="N200" s="1654"/>
      <c r="O200" s="1652"/>
      <c r="P200" s="1705"/>
      <c r="Q200" s="1705"/>
      <c r="R200" s="1694"/>
      <c r="S200" s="1652"/>
      <c r="T200" s="1652"/>
      <c r="U200" s="1652"/>
      <c r="V200" s="1652"/>
      <c r="X200" s="1544"/>
    </row>
    <row r="201" spans="1:24" s="1543" customFormat="1" ht="12.75">
      <c r="A201" s="1652"/>
      <c r="B201" s="1652"/>
      <c r="C201" s="1652"/>
      <c r="D201" s="1652"/>
      <c r="E201" s="1654"/>
      <c r="F201" s="1654"/>
      <c r="G201" s="1654"/>
      <c r="H201" s="1654"/>
      <c r="I201" s="1654"/>
      <c r="J201" s="1654"/>
      <c r="K201" s="1654"/>
      <c r="L201" s="1654"/>
      <c r="M201" s="1654"/>
      <c r="N201" s="1654"/>
      <c r="O201" s="1652"/>
      <c r="P201" s="1705"/>
      <c r="Q201" s="1705"/>
      <c r="R201" s="1694"/>
      <c r="S201" s="1652"/>
      <c r="T201" s="1652"/>
      <c r="U201" s="1652"/>
      <c r="V201" s="1652"/>
      <c r="X201" s="1544"/>
    </row>
    <row r="202" spans="1:24" s="1543" customFormat="1" ht="12.75">
      <c r="A202" s="1652"/>
      <c r="B202" s="1652"/>
      <c r="C202" s="1652"/>
      <c r="D202" s="1652"/>
      <c r="E202" s="1654"/>
      <c r="F202" s="1654"/>
      <c r="G202" s="1654"/>
      <c r="H202" s="1654"/>
      <c r="I202" s="1654"/>
      <c r="J202" s="1654"/>
      <c r="K202" s="1654"/>
      <c r="L202" s="1654"/>
      <c r="M202" s="1654"/>
      <c r="N202" s="1654"/>
      <c r="O202" s="1652"/>
      <c r="P202" s="1705"/>
      <c r="Q202" s="1705"/>
      <c r="R202" s="1694"/>
      <c r="S202" s="1652"/>
      <c r="T202" s="1652"/>
      <c r="U202" s="1652"/>
      <c r="V202" s="1652"/>
      <c r="X202" s="1544"/>
    </row>
    <row r="203" spans="1:24" s="1543" customFormat="1" ht="12.75">
      <c r="A203" s="1652"/>
      <c r="B203" s="1652"/>
      <c r="C203" s="1652"/>
      <c r="D203" s="1652"/>
      <c r="E203" s="1654"/>
      <c r="F203" s="1654"/>
      <c r="G203" s="1654"/>
      <c r="H203" s="1654"/>
      <c r="I203" s="1654"/>
      <c r="J203" s="1654"/>
      <c r="K203" s="1654"/>
      <c r="L203" s="1654"/>
      <c r="M203" s="1654"/>
      <c r="N203" s="1654"/>
      <c r="O203" s="1652"/>
      <c r="P203" s="1705"/>
      <c r="Q203" s="1705"/>
      <c r="R203" s="1694"/>
      <c r="S203" s="1652"/>
      <c r="T203" s="1652"/>
      <c r="U203" s="1652"/>
      <c r="V203" s="1652"/>
      <c r="X203" s="1544"/>
    </row>
    <row r="204" spans="1:24" s="1543" customFormat="1" ht="12.75">
      <c r="A204" s="1652"/>
      <c r="B204" s="1652"/>
      <c r="C204" s="1652"/>
      <c r="D204" s="1652"/>
      <c r="E204" s="1654"/>
      <c r="F204" s="1654"/>
      <c r="G204" s="1654"/>
      <c r="H204" s="1654"/>
      <c r="I204" s="1654"/>
      <c r="J204" s="1654"/>
      <c r="K204" s="1654"/>
      <c r="L204" s="1654"/>
      <c r="M204" s="1654"/>
      <c r="N204" s="1654"/>
      <c r="O204" s="1652"/>
      <c r="P204" s="1705"/>
      <c r="Q204" s="1705"/>
      <c r="R204" s="1694"/>
      <c r="S204" s="1652"/>
      <c r="T204" s="1652"/>
      <c r="U204" s="1652"/>
      <c r="V204" s="1652"/>
      <c r="X204" s="1544"/>
    </row>
    <row r="205" spans="1:24" s="1543" customFormat="1" ht="12.75">
      <c r="A205" s="1652"/>
      <c r="B205" s="1652"/>
      <c r="C205" s="1652"/>
      <c r="D205" s="1652"/>
      <c r="E205" s="1654"/>
      <c r="F205" s="1654"/>
      <c r="G205" s="1654"/>
      <c r="H205" s="1654"/>
      <c r="I205" s="1654"/>
      <c r="J205" s="1654"/>
      <c r="K205" s="1654"/>
      <c r="L205" s="1654"/>
      <c r="M205" s="1654"/>
      <c r="N205" s="1654"/>
      <c r="O205" s="1652"/>
      <c r="P205" s="1705"/>
      <c r="Q205" s="1705"/>
      <c r="R205" s="1694"/>
      <c r="S205" s="1652"/>
      <c r="T205" s="1652"/>
      <c r="U205" s="1652"/>
      <c r="V205" s="1652"/>
      <c r="X205" s="1544"/>
    </row>
    <row r="206" spans="1:24" s="1543" customFormat="1" ht="12.75">
      <c r="A206" s="1652"/>
      <c r="B206" s="1652"/>
      <c r="C206" s="1652"/>
      <c r="D206" s="1652"/>
      <c r="E206" s="1654"/>
      <c r="F206" s="1654"/>
      <c r="G206" s="1654"/>
      <c r="H206" s="1654"/>
      <c r="I206" s="1654"/>
      <c r="J206" s="1654"/>
      <c r="K206" s="1654"/>
      <c r="L206" s="1654"/>
      <c r="M206" s="1654"/>
      <c r="N206" s="1654"/>
      <c r="O206" s="1652"/>
      <c r="P206" s="1705"/>
      <c r="Q206" s="1705"/>
      <c r="R206" s="1694"/>
      <c r="S206" s="1652"/>
      <c r="T206" s="1652"/>
      <c r="U206" s="1652"/>
      <c r="V206" s="1652"/>
      <c r="X206" s="1544"/>
    </row>
    <row r="207" spans="1:24" s="1543" customFormat="1" ht="12.75">
      <c r="A207" s="1652"/>
      <c r="B207" s="1652"/>
      <c r="C207" s="1652"/>
      <c r="D207" s="1652"/>
      <c r="E207" s="1654"/>
      <c r="F207" s="1654"/>
      <c r="G207" s="1654"/>
      <c r="H207" s="1654"/>
      <c r="I207" s="1654"/>
      <c r="J207" s="1654"/>
      <c r="K207" s="1654"/>
      <c r="L207" s="1654"/>
      <c r="M207" s="1654"/>
      <c r="N207" s="1654"/>
      <c r="O207" s="1652"/>
      <c r="P207" s="1705"/>
      <c r="Q207" s="1705"/>
      <c r="R207" s="1694"/>
      <c r="S207" s="1652"/>
      <c r="T207" s="1652"/>
      <c r="U207" s="1652"/>
      <c r="V207" s="1652"/>
      <c r="X207" s="1544"/>
    </row>
  </sheetData>
  <sheetProtection password="81B0" sheet="1"/>
  <mergeCells count="95">
    <mergeCell ref="F132:G132"/>
    <mergeCell ref="L132:N132"/>
    <mergeCell ref="P132:Q132"/>
    <mergeCell ref="S123:U123"/>
    <mergeCell ref="S124:U124"/>
    <mergeCell ref="S125:U125"/>
    <mergeCell ref="S127:U127"/>
    <mergeCell ref="S130:U130"/>
    <mergeCell ref="S100:U100"/>
    <mergeCell ref="S103:U103"/>
    <mergeCell ref="B131:D131"/>
    <mergeCell ref="S108:U108"/>
    <mergeCell ref="S109:U109"/>
    <mergeCell ref="S128:U128"/>
    <mergeCell ref="S129:U129"/>
    <mergeCell ref="S113:U113"/>
    <mergeCell ref="S115:U115"/>
    <mergeCell ref="S116:U116"/>
    <mergeCell ref="S117:U117"/>
    <mergeCell ref="S119:U119"/>
    <mergeCell ref="S121:U121"/>
    <mergeCell ref="S111:U111"/>
    <mergeCell ref="S112:U112"/>
    <mergeCell ref="S104:U104"/>
    <mergeCell ref="S105:U105"/>
    <mergeCell ref="S107:U107"/>
    <mergeCell ref="S76:U76"/>
    <mergeCell ref="S93:U93"/>
    <mergeCell ref="S94:U94"/>
    <mergeCell ref="S78:U78"/>
    <mergeCell ref="S79:U79"/>
    <mergeCell ref="S80:U80"/>
    <mergeCell ref="S88:U88"/>
    <mergeCell ref="S90:U90"/>
    <mergeCell ref="S91:U91"/>
    <mergeCell ref="S92:U92"/>
    <mergeCell ref="S96:U96"/>
    <mergeCell ref="S97:U97"/>
    <mergeCell ref="S98:U98"/>
    <mergeCell ref="S64:U64"/>
    <mergeCell ref="S65:U65"/>
    <mergeCell ref="B81:D81"/>
    <mergeCell ref="S86:U86"/>
    <mergeCell ref="S87:U87"/>
    <mergeCell ref="S69:U69"/>
    <mergeCell ref="S70:U70"/>
    <mergeCell ref="S72:U72"/>
    <mergeCell ref="S73:U73"/>
    <mergeCell ref="S74:U74"/>
    <mergeCell ref="S66:U66"/>
    <mergeCell ref="S68:U68"/>
    <mergeCell ref="S59:U59"/>
    <mergeCell ref="S60:U60"/>
    <mergeCell ref="S62:U62"/>
    <mergeCell ref="S42:U42"/>
    <mergeCell ref="S43:U43"/>
    <mergeCell ref="S44:U44"/>
    <mergeCell ref="S45:U45"/>
    <mergeCell ref="S47:U47"/>
    <mergeCell ref="S50:U50"/>
    <mergeCell ref="S52:U52"/>
    <mergeCell ref="S53:U53"/>
    <mergeCell ref="S54:U54"/>
    <mergeCell ref="S55:U55"/>
    <mergeCell ref="S57:U57"/>
    <mergeCell ref="S58:U58"/>
    <mergeCell ref="S51:U51"/>
    <mergeCell ref="S36:U36"/>
    <mergeCell ref="S37:U37"/>
    <mergeCell ref="S39:U39"/>
    <mergeCell ref="S41:U41"/>
    <mergeCell ref="S13:U13"/>
    <mergeCell ref="S14:U14"/>
    <mergeCell ref="S34:U34"/>
    <mergeCell ref="S35:U35"/>
    <mergeCell ref="S17:U17"/>
    <mergeCell ref="S18:U18"/>
    <mergeCell ref="S19:U19"/>
    <mergeCell ref="S20:U20"/>
    <mergeCell ref="S21:U21"/>
    <mergeCell ref="S22:U22"/>
    <mergeCell ref="S15:U15"/>
    <mergeCell ref="S16:U16"/>
    <mergeCell ref="S24:U24"/>
    <mergeCell ref="S25:U25"/>
    <mergeCell ref="S26:U26"/>
    <mergeCell ref="S27:U27"/>
    <mergeCell ref="S6:U6"/>
    <mergeCell ref="S8:U8"/>
    <mergeCell ref="S9:U9"/>
    <mergeCell ref="B2:D2"/>
    <mergeCell ref="I2:J2"/>
    <mergeCell ref="L2:N2"/>
    <mergeCell ref="T2:U2"/>
    <mergeCell ref="S4:U4"/>
  </mergeCells>
  <phoneticPr fontId="3" type="noConversion"/>
  <conditionalFormatting sqref="B131">
    <cfRule type="cellIs" dxfId="180" priority="46" stopIfTrue="1" operator="notEqual">
      <formula>0</formula>
    </cfRule>
    <cfRule type="cellIs" dxfId="179" priority="34" operator="equal">
      <formula>0</formula>
    </cfRule>
  </conditionalFormatting>
  <conditionalFormatting sqref="G2">
    <cfRule type="cellIs" dxfId="178" priority="6" stopIfTrue="1" operator="notEqual">
      <formula>0</formula>
    </cfRule>
    <cfRule type="cellIs" dxfId="177" priority="7" stopIfTrue="1" operator="equal">
      <formula>0</formula>
    </cfRule>
    <cfRule type="cellIs" dxfId="176" priority="8" stopIfTrue="1" operator="equal">
      <formula>0</formula>
    </cfRule>
    <cfRule type="cellIs" dxfId="175" priority="45" operator="equal">
      <formula>0</formula>
    </cfRule>
  </conditionalFormatting>
  <conditionalFormatting sqref="I2">
    <cfRule type="cellIs" dxfId="174" priority="44" operator="equal">
      <formula>0</formula>
    </cfRule>
  </conditionalFormatting>
  <conditionalFormatting sqref="F135:G136">
    <cfRule type="cellIs" dxfId="173" priority="42" stopIfTrue="1" operator="equal">
      <formula>"НЕРАВНЕНИЕ!"</formula>
    </cfRule>
    <cfRule type="cellIs" priority="43" stopIfTrue="1" operator="equal">
      <formula>"НЕРАВНЕНИЕ!"</formula>
    </cfRule>
  </conditionalFormatting>
  <conditionalFormatting sqref="I135:J136 N135:N136">
    <cfRule type="cellIs" dxfId="172" priority="41" stopIfTrue="1" operator="equal">
      <formula>"НЕРАВНЕНИЕ!"</formula>
    </cfRule>
  </conditionalFormatting>
  <conditionalFormatting sqref="L135:M136">
    <cfRule type="cellIs" dxfId="171" priority="40" stopIfTrue="1" operator="equal">
      <formula>"НЕРАВНЕНИЕ!"</formula>
    </cfRule>
  </conditionalFormatting>
  <conditionalFormatting sqref="F138:G139">
    <cfRule type="cellIs" dxfId="170" priority="38" stopIfTrue="1" operator="equal">
      <formula>"НЕРАВНЕНИЕ !"</formula>
    </cfRule>
    <cfRule type="cellIs" priority="39" stopIfTrue="1" operator="equal">
      <formula>"НЕРАВНЕНИЕ !"</formula>
    </cfRule>
  </conditionalFormatting>
  <conditionalFormatting sqref="I138:J139 N138:N139">
    <cfRule type="cellIs" dxfId="169" priority="37" stopIfTrue="1" operator="equal">
      <formula>"НЕРАВНЕНИЕ !"</formula>
    </cfRule>
  </conditionalFormatting>
  <conditionalFormatting sqref="L138:M139">
    <cfRule type="cellIs" dxfId="168" priority="36" stopIfTrue="1" operator="equal">
      <formula>"НЕРАВНЕНИЕ !"</formula>
    </cfRule>
  </conditionalFormatting>
  <conditionalFormatting sqref="I138:J139 L138:L139 N138:N139 F138:G139">
    <cfRule type="cellIs" dxfId="167" priority="35" operator="notEqual">
      <formula>0</formula>
    </cfRule>
  </conditionalFormatting>
  <conditionalFormatting sqref="B81">
    <cfRule type="cellIs" dxfId="166" priority="25" operator="equal">
      <formula>0</formula>
    </cfRule>
    <cfRule type="cellIs" dxfId="165" priority="26" stopIfTrue="1" operator="notEqual">
      <formula>0</formula>
    </cfRule>
  </conditionalFormatting>
  <conditionalFormatting sqref="P135:Q136">
    <cfRule type="cellIs" dxfId="164" priority="22" stopIfTrue="1" operator="equal">
      <formula>"НЕРАВНЕНИЕ!"</formula>
    </cfRule>
    <cfRule type="cellIs" priority="23" stopIfTrue="1" operator="equal">
      <formula>"НЕРАВНЕНИЕ!"</formula>
    </cfRule>
  </conditionalFormatting>
  <conditionalFormatting sqref="P138:Q139">
    <cfRule type="cellIs" dxfId="163" priority="20" stopIfTrue="1" operator="equal">
      <formula>"НЕРАВНЕНИЕ !"</formula>
    </cfRule>
    <cfRule type="cellIs" priority="21" stopIfTrue="1" operator="equal">
      <formula>"НЕРАВНЕНИЕ !"</formula>
    </cfRule>
  </conditionalFormatting>
  <conditionalFormatting sqref="P138:Q139">
    <cfRule type="cellIs" dxfId="162" priority="19" operator="notEqual">
      <formula>0</formula>
    </cfRule>
  </conditionalFormatting>
  <conditionalFormatting sqref="P2">
    <cfRule type="cellIs" dxfId="161" priority="14" stopIfTrue="1" operator="equal">
      <formula>98</formula>
    </cfRule>
    <cfRule type="cellIs" dxfId="160" priority="15" stopIfTrue="1" operator="equal">
      <formula>96</formula>
    </cfRule>
    <cfRule type="cellIs" dxfId="159" priority="16" stopIfTrue="1" operator="equal">
      <formula>42</formula>
    </cfRule>
    <cfRule type="cellIs" dxfId="158" priority="17" stopIfTrue="1" operator="equal">
      <formula>97</formula>
    </cfRule>
    <cfRule type="cellIs" dxfId="157" priority="18" stopIfTrue="1" operator="equal">
      <formula>33</formula>
    </cfRule>
  </conditionalFormatting>
  <conditionalFormatting sqref="Q2">
    <cfRule type="cellIs" dxfId="156" priority="9" stopIfTrue="1" operator="equal">
      <formula>"Чужди средства"</formula>
    </cfRule>
    <cfRule type="cellIs" dxfId="155" priority="10" stopIfTrue="1" operator="equal">
      <formula>"СЕС - ДМП"</formula>
    </cfRule>
    <cfRule type="cellIs" dxfId="154" priority="11" stopIfTrue="1" operator="equal">
      <formula>"СЕС - РА"</formula>
    </cfRule>
    <cfRule type="cellIs" dxfId="153" priority="12" stopIfTrue="1" operator="equal">
      <formula>"СЕС - ДЕС"</formula>
    </cfRule>
    <cfRule type="cellIs" dxfId="152" priority="13" stopIfTrue="1" operator="equal">
      <formula>"СЕС - КСФ"</formula>
    </cfRule>
  </conditionalFormatting>
  <conditionalFormatting sqref="F131:G131">
    <cfRule type="cellIs" dxfId="151" priority="47" stopIfTrue="1" operator="notEqual">
      <formula>0</formula>
    </cfRule>
  </conditionalFormatting>
  <conditionalFormatting sqref="I131:J131">
    <cfRule type="cellIs" dxfId="150" priority="33" stopIfTrue="1" operator="notEqual">
      <formula>0</formula>
    </cfRule>
  </conditionalFormatting>
  <conditionalFormatting sqref="L81">
    <cfRule type="cellIs" dxfId="149" priority="28" stopIfTrue="1" operator="notEqual">
      <formula>0</formula>
    </cfRule>
  </conditionalFormatting>
  <conditionalFormatting sqref="N81">
    <cfRule type="cellIs" dxfId="148" priority="27" stopIfTrue="1" operator="notEqual">
      <formula>0</formula>
    </cfRule>
  </conditionalFormatting>
  <conditionalFormatting sqref="L131">
    <cfRule type="cellIs" dxfId="147" priority="32" stopIfTrue="1" operator="notEqual">
      <formula>0</formula>
    </cfRule>
  </conditionalFormatting>
  <conditionalFormatting sqref="N131">
    <cfRule type="cellIs" dxfId="146" priority="31" stopIfTrue="1" operator="notEqual">
      <formula>0</formula>
    </cfRule>
  </conditionalFormatting>
  <conditionalFormatting sqref="F81:H81">
    <cfRule type="cellIs" dxfId="145" priority="30" stopIfTrue="1" operator="notEqual">
      <formula>0</formula>
    </cfRule>
  </conditionalFormatting>
  <conditionalFormatting sqref="I81:J81">
    <cfRule type="cellIs" dxfId="144" priority="29" stopIfTrue="1" operator="notEqual">
      <formula>0</formula>
    </cfRule>
  </conditionalFormatting>
  <conditionalFormatting sqref="P131:Q131">
    <cfRule type="cellIs" dxfId="143" priority="24" stopIfTrue="1" operator="notEqual">
      <formula>0</formula>
    </cfRule>
  </conditionalFormatting>
  <conditionalFormatting sqref="P81:Q81">
    <cfRule type="cellIs" dxfId="142" priority="5" stopIfTrue="1" operator="notEqual">
      <formula>0</formula>
    </cfRule>
  </conditionalFormatting>
  <conditionalFormatting sqref="T2:U2">
    <cfRule type="cellIs" dxfId="141" priority="1" stopIfTrue="1" operator="between">
      <formula>1000000000000</formula>
      <formula>9999999999999990</formula>
    </cfRule>
    <cfRule type="cellIs" dxfId="140" priority="2" stopIfTrue="1" operator="between">
      <formula>10000000000</formula>
      <formula>999999999999</formula>
    </cfRule>
    <cfRule type="cellIs" dxfId="139" priority="3" stopIfTrue="1" operator="between">
      <formula>1000000</formula>
      <formula>99999999</formula>
    </cfRule>
    <cfRule type="cellIs" dxfId="138" priority="4" stopIfTrue="1" operator="between">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ageMargins left="0.15748031496062992" right="0.15748031496062992" top="0.28999999999999998" bottom="0.15748031496062992" header="0.15748031496062992" footer="0.15748031496062992"/>
  <pageSetup paperSize="9" scale="80" fitToHeight="0" orientation="landscape" r:id="rId1"/>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254"/>
  <sheetViews>
    <sheetView showZeros="0" topLeftCell="B6" zoomScale="75" zoomScaleNormal="75" workbookViewId="0">
      <selection activeCell="F13" sqref="F13"/>
    </sheetView>
  </sheetViews>
  <sheetFormatPr defaultRowHeight="12.75"/>
  <cols>
    <col min="1" max="1" width="3.85546875" style="838" hidden="1" customWidth="1"/>
    <col min="2" max="2" width="81.7109375" style="418" customWidth="1"/>
    <col min="3" max="3" width="3.28515625" style="418" hidden="1" customWidth="1"/>
    <col min="4" max="4" width="4.140625" style="418" hidden="1" customWidth="1"/>
    <col min="5" max="6" width="19.140625" style="417" customWidth="1"/>
    <col min="7" max="10" width="19" style="417" customWidth="1"/>
    <col min="11" max="13" width="23.140625" style="417" hidden="1" customWidth="1"/>
    <col min="14" max="14" width="5.7109375" style="418" customWidth="1"/>
    <col min="15" max="15" width="53.85546875" style="838" customWidth="1"/>
    <col min="16" max="16" width="13.7109375" style="418" hidden="1" customWidth="1"/>
    <col min="17" max="17" width="5.7109375" style="418" customWidth="1"/>
    <col min="18" max="18" width="14.42578125" style="1046" customWidth="1"/>
    <col min="19" max="19" width="13.42578125" style="1046" customWidth="1"/>
    <col min="20" max="21" width="11.140625" style="1046" customWidth="1"/>
    <col min="22" max="22" width="16.28515625" style="1046" hidden="1" customWidth="1"/>
    <col min="23" max="23" width="15" style="1046" hidden="1" customWidth="1"/>
    <col min="24" max="24" width="15" style="1047" customWidth="1"/>
    <col min="25" max="25" width="15.7109375" style="1046" hidden="1" customWidth="1"/>
    <col min="26" max="26" width="15.28515625" style="1046" hidden="1" customWidth="1"/>
    <col min="27" max="16384" width="9.140625" style="1046"/>
  </cols>
  <sheetData>
    <row r="1" spans="1:26" ht="18.75" hidden="1">
      <c r="B1" s="929"/>
      <c r="C1" s="929"/>
      <c r="D1" s="929"/>
      <c r="E1" s="818"/>
      <c r="F1" s="924"/>
      <c r="G1" s="924"/>
      <c r="H1" s="924"/>
      <c r="I1" s="818"/>
      <c r="J1" s="818"/>
      <c r="N1" s="838"/>
      <c r="O1" s="929"/>
      <c r="Q1" s="838"/>
    </row>
    <row r="2" spans="1:26" ht="15.75" hidden="1">
      <c r="B2" s="929"/>
      <c r="C2" s="929"/>
      <c r="D2" s="929"/>
      <c r="E2" s="818"/>
      <c r="F2" s="925"/>
      <c r="G2" s="925"/>
      <c r="H2" s="925"/>
      <c r="I2" s="818"/>
      <c r="J2" s="818"/>
      <c r="N2" s="838"/>
      <c r="O2" s="929"/>
      <c r="Q2" s="838"/>
    </row>
    <row r="3" spans="1:26" ht="21.75" hidden="1" customHeight="1">
      <c r="B3" s="929"/>
      <c r="C3" s="929"/>
      <c r="D3" s="929"/>
      <c r="E3" s="818"/>
      <c r="F3" s="925"/>
      <c r="G3" s="925"/>
      <c r="H3" s="925"/>
      <c r="I3" s="818"/>
      <c r="J3" s="818"/>
      <c r="N3" s="838"/>
      <c r="Q3" s="838"/>
    </row>
    <row r="4" spans="1:26" ht="15.75" hidden="1">
      <c r="B4" s="929"/>
      <c r="C4" s="929"/>
      <c r="D4" s="929"/>
      <c r="E4" s="818"/>
      <c r="F4" s="925"/>
      <c r="G4" s="925"/>
      <c r="H4" s="925"/>
      <c r="I4" s="818"/>
      <c r="J4" s="818"/>
      <c r="N4" s="838"/>
      <c r="O4" s="918"/>
      <c r="Q4" s="838"/>
    </row>
    <row r="5" spans="1:26" ht="18" hidden="1" customHeight="1">
      <c r="B5" s="929"/>
      <c r="C5" s="929"/>
      <c r="D5" s="929"/>
      <c r="E5" s="818"/>
      <c r="F5" s="925"/>
      <c r="G5" s="925"/>
      <c r="H5" s="925"/>
      <c r="I5" s="818"/>
      <c r="J5" s="818"/>
      <c r="N5" s="838"/>
      <c r="O5" s="921"/>
      <c r="Q5" s="838"/>
    </row>
    <row r="6" spans="1:26" ht="20.25">
      <c r="B6" s="929"/>
      <c r="C6" s="929"/>
      <c r="D6" s="929"/>
      <c r="E6" s="818"/>
      <c r="F6" s="925"/>
      <c r="G6" s="925"/>
      <c r="H6" s="925"/>
      <c r="I6" s="818"/>
      <c r="J6" s="818"/>
      <c r="N6" s="838"/>
      <c r="O6" s="927"/>
      <c r="Q6" s="838"/>
    </row>
    <row r="7" spans="1:26" ht="9" hidden="1" customHeight="1">
      <c r="B7" s="927"/>
      <c r="C7" s="927"/>
      <c r="D7" s="927"/>
      <c r="E7" s="818"/>
      <c r="F7" s="818"/>
      <c r="G7" s="818"/>
      <c r="H7" s="818"/>
      <c r="I7" s="818"/>
      <c r="J7" s="818"/>
      <c r="N7" s="838"/>
      <c r="P7" s="838"/>
      <c r="Q7" s="838"/>
    </row>
    <row r="8" spans="1:26" ht="22.5" customHeight="1" thickBot="1">
      <c r="B8" s="1501" t="str">
        <f>VLOOKUP(E15,SMETKA,3,FALSE)</f>
        <v xml:space="preserve">                                  ОТЧЕТ ЗА КАСОВОТО ИЗПЪЛНЕНИЕ НА БЮДЖЕТА</v>
      </c>
      <c r="C8" s="1065"/>
      <c r="D8" s="1065"/>
      <c r="E8" s="1066"/>
      <c r="F8" s="1066"/>
      <c r="G8" s="1066"/>
      <c r="H8" s="1066"/>
      <c r="I8" s="1066"/>
      <c r="J8" s="1067"/>
      <c r="K8" s="419"/>
      <c r="L8" s="419"/>
      <c r="M8" s="419"/>
      <c r="N8" s="838"/>
      <c r="P8" s="838"/>
      <c r="Q8" s="838"/>
    </row>
    <row r="9" spans="1:26" ht="12" customHeight="1" thickTop="1">
      <c r="B9" s="927"/>
      <c r="C9" s="927"/>
      <c r="D9" s="927"/>
      <c r="E9" s="926"/>
      <c r="F9" s="926"/>
      <c r="G9" s="926"/>
      <c r="H9" s="926"/>
      <c r="I9" s="926"/>
      <c r="J9" s="926"/>
      <c r="K9" s="420"/>
      <c r="L9" s="420"/>
      <c r="M9" s="420"/>
      <c r="N9" s="838"/>
      <c r="P9" s="838"/>
      <c r="Q9" s="838"/>
    </row>
    <row r="10" spans="1:26" ht="18.75">
      <c r="B10" s="928"/>
      <c r="C10" s="928"/>
      <c r="D10" s="928"/>
      <c r="E10" s="818"/>
      <c r="F10" s="1149"/>
      <c r="G10" s="1149"/>
      <c r="H10" s="1149"/>
      <c r="I10" s="818"/>
      <c r="J10" s="818"/>
      <c r="N10" s="838"/>
      <c r="O10" s="928"/>
      <c r="Q10" s="838"/>
    </row>
    <row r="11" spans="1:26" ht="23.25" customHeight="1">
      <c r="B11" s="1864" t="str">
        <f>+OTCHET!B9</f>
        <v>ОБЛАСТНА АДМИНИСТРАЦИЯ ПАЗАРДЖИК</v>
      </c>
      <c r="C11" s="1864"/>
      <c r="D11" s="1864"/>
      <c r="E11" s="1818" t="s">
        <v>189</v>
      </c>
      <c r="F11" s="1819">
        <f>OTCHET!F9</f>
        <v>43100</v>
      </c>
      <c r="G11" s="1888" t="s">
        <v>1399</v>
      </c>
      <c r="H11" s="1889">
        <f>+OTCHET!H9</f>
        <v>112121473</v>
      </c>
      <c r="I11" s="1975">
        <f>+OTCHET!I9</f>
        <v>30010130</v>
      </c>
      <c r="J11" s="1976"/>
      <c r="K11" s="421"/>
      <c r="L11" s="421"/>
      <c r="N11" s="838"/>
      <c r="O11" s="941"/>
      <c r="Q11" s="838"/>
      <c r="R11" s="1048"/>
      <c r="S11" s="1048"/>
      <c r="T11" s="1048"/>
      <c r="U11" s="1048"/>
    </row>
    <row r="12" spans="1:26" ht="23.25" customHeight="1">
      <c r="B12" s="1154" t="s">
        <v>1315</v>
      </c>
      <c r="C12" s="919"/>
      <c r="D12" s="928"/>
      <c r="E12" s="818"/>
      <c r="F12" s="920"/>
      <c r="G12" s="818"/>
      <c r="H12" s="1367"/>
      <c r="I12" s="2029" t="s">
        <v>99</v>
      </c>
      <c r="J12" s="2029"/>
      <c r="N12" s="838"/>
      <c r="O12" s="919"/>
      <c r="Q12" s="838"/>
      <c r="R12" s="1048"/>
      <c r="S12" s="1048"/>
      <c r="T12" s="1048"/>
      <c r="U12" s="1048"/>
    </row>
    <row r="13" spans="1:26" ht="23.25" customHeight="1">
      <c r="B13" s="1064" t="str">
        <f>+OTCHET!B12</f>
        <v xml:space="preserve">Министерски съвет </v>
      </c>
      <c r="C13" s="919"/>
      <c r="D13" s="919"/>
      <c r="E13" s="1111" t="str">
        <f>+OTCHET!E12</f>
        <v>код по ЕБК:</v>
      </c>
      <c r="F13" s="1897" t="str">
        <f>+OTCHET!F12</f>
        <v>0300</v>
      </c>
      <c r="G13" s="818"/>
      <c r="H13" s="1367"/>
      <c r="I13" s="2030"/>
      <c r="J13" s="2030"/>
      <c r="N13" s="838"/>
      <c r="O13" s="919"/>
      <c r="Q13" s="838"/>
      <c r="R13" s="1048"/>
      <c r="S13" s="1048"/>
      <c r="T13" s="1048"/>
      <c r="U13" s="1048"/>
    </row>
    <row r="14" spans="1:26" ht="23.25" customHeight="1">
      <c r="B14" s="1158" t="s">
        <v>1314</v>
      </c>
      <c r="C14" s="921"/>
      <c r="D14" s="921"/>
      <c r="E14" s="921"/>
      <c r="F14" s="921"/>
      <c r="G14" s="921"/>
      <c r="H14" s="1367"/>
      <c r="I14" s="2030"/>
      <c r="J14" s="2030"/>
      <c r="N14" s="838"/>
      <c r="O14" s="921"/>
      <c r="Q14" s="838"/>
      <c r="R14" s="1048"/>
      <c r="S14" s="1048"/>
      <c r="T14" s="1048"/>
      <c r="U14" s="1048"/>
    </row>
    <row r="15" spans="1:26" ht="21.75" customHeight="1" thickBot="1">
      <c r="B15" s="1502" t="s">
        <v>1339</v>
      </c>
      <c r="C15" s="812"/>
      <c r="D15" s="812"/>
      <c r="E15" s="1279">
        <f>OTCHET!E15</f>
        <v>0</v>
      </c>
      <c r="F15" s="1499" t="str">
        <f>OTCHET!F15</f>
        <v>БЮДЖЕТ</v>
      </c>
      <c r="G15" s="921"/>
      <c r="H15" s="836"/>
      <c r="I15" s="836"/>
      <c r="J15" s="1339"/>
      <c r="K15" s="424"/>
      <c r="L15" s="424"/>
      <c r="M15" s="425"/>
      <c r="N15" s="836"/>
      <c r="O15" s="812"/>
      <c r="P15" s="423"/>
      <c r="Q15" s="838"/>
      <c r="R15" s="1048"/>
      <c r="S15" s="1048"/>
      <c r="T15" s="1048"/>
      <c r="U15" s="1048"/>
      <c r="V15" s="1048"/>
      <c r="W15" s="1048"/>
      <c r="Y15" s="1048"/>
      <c r="Z15" s="1048"/>
    </row>
    <row r="16" spans="1:26" ht="16.5" thickBot="1">
      <c r="A16" s="1054"/>
      <c r="B16" s="922"/>
      <c r="C16" s="922"/>
      <c r="D16" s="922"/>
      <c r="E16" s="923"/>
      <c r="F16" s="923"/>
      <c r="G16" s="923"/>
      <c r="H16" s="923"/>
      <c r="I16" s="923"/>
      <c r="J16" s="1036" t="s">
        <v>1305</v>
      </c>
      <c r="K16" s="820"/>
      <c r="L16" s="820"/>
      <c r="M16" s="819"/>
      <c r="N16" s="1340"/>
      <c r="O16" s="1341"/>
      <c r="P16" s="942"/>
      <c r="Q16" s="838"/>
      <c r="R16" s="1048"/>
      <c r="S16" s="1048"/>
      <c r="T16" s="1048"/>
      <c r="U16" s="1048"/>
      <c r="V16" s="1048"/>
      <c r="W16" s="1048"/>
      <c r="Y16" s="1048"/>
      <c r="Z16" s="1048"/>
    </row>
    <row r="17" spans="1:26" ht="22.5" customHeight="1">
      <c r="A17" s="1054"/>
      <c r="B17" s="813"/>
      <c r="C17" s="814" t="s">
        <v>2137</v>
      </c>
      <c r="D17" s="814"/>
      <c r="E17" s="2033" t="s">
        <v>646</v>
      </c>
      <c r="F17" s="2035" t="s">
        <v>647</v>
      </c>
      <c r="G17" s="1342" t="s">
        <v>1304</v>
      </c>
      <c r="H17" s="1343"/>
      <c r="I17" s="1344"/>
      <c r="J17" s="1345"/>
      <c r="K17" s="427"/>
      <c r="L17" s="427"/>
      <c r="M17" s="427"/>
      <c r="N17" s="930"/>
      <c r="O17" s="1346" t="s">
        <v>1308</v>
      </c>
      <c r="P17" s="426"/>
      <c r="Q17" s="838"/>
      <c r="R17" s="1048"/>
      <c r="S17" s="1048"/>
      <c r="T17" s="1048"/>
      <c r="U17" s="1048"/>
      <c r="V17" s="1048"/>
      <c r="W17" s="1048"/>
      <c r="X17" s="1048"/>
      <c r="Y17" s="1048"/>
      <c r="Z17" s="1048"/>
    </row>
    <row r="18" spans="1:26" ht="47.25" customHeight="1">
      <c r="A18" s="1054"/>
      <c r="B18" s="1037" t="s">
        <v>1306</v>
      </c>
      <c r="C18" s="815"/>
      <c r="D18" s="815"/>
      <c r="E18" s="2034"/>
      <c r="F18" s="2036"/>
      <c r="G18" s="1347" t="s">
        <v>1214</v>
      </c>
      <c r="H18" s="1348" t="s">
        <v>911</v>
      </c>
      <c r="I18" s="1348" t="s">
        <v>1203</v>
      </c>
      <c r="J18" s="1349" t="s">
        <v>1204</v>
      </c>
      <c r="K18" s="428" t="s">
        <v>2080</v>
      </c>
      <c r="L18" s="428" t="s">
        <v>2080</v>
      </c>
      <c r="M18" s="428"/>
      <c r="N18" s="931"/>
      <c r="O18" s="1350"/>
      <c r="P18" s="426"/>
      <c r="Q18" s="942"/>
      <c r="R18" s="1048"/>
      <c r="S18" s="1048"/>
      <c r="T18" s="1048"/>
      <c r="U18" s="1048"/>
      <c r="V18" s="1048"/>
      <c r="W18" s="1048"/>
      <c r="X18" s="1048"/>
      <c r="Y18" s="1048"/>
      <c r="Z18" s="1048"/>
    </row>
    <row r="19" spans="1:26" ht="15.75" hidden="1">
      <c r="A19" s="1054"/>
      <c r="B19" s="816"/>
      <c r="C19" s="816"/>
      <c r="D19" s="816"/>
      <c r="E19" s="1038"/>
      <c r="F19" s="1038"/>
      <c r="G19" s="1039"/>
      <c r="H19" s="1040"/>
      <c r="I19" s="1040"/>
      <c r="J19" s="1041"/>
      <c r="K19" s="429"/>
      <c r="L19" s="429"/>
      <c r="M19" s="429"/>
      <c r="N19" s="931"/>
      <c r="O19" s="1070"/>
      <c r="P19" s="426"/>
      <c r="Q19" s="942"/>
      <c r="R19" s="1048"/>
      <c r="S19" s="1048"/>
      <c r="T19" s="1048"/>
      <c r="U19" s="1048"/>
      <c r="V19" s="1048"/>
      <c r="W19" s="1048"/>
      <c r="X19" s="1048"/>
      <c r="Y19" s="1048"/>
      <c r="Z19" s="1048"/>
    </row>
    <row r="20" spans="1:26" ht="16.5" thickBot="1">
      <c r="A20" s="1054"/>
      <c r="B20" s="1500" t="s">
        <v>1338</v>
      </c>
      <c r="C20" s="1042"/>
      <c r="D20" s="1042"/>
      <c r="E20" s="1135" t="s">
        <v>1781</v>
      </c>
      <c r="F20" s="1135" t="s">
        <v>1782</v>
      </c>
      <c r="G20" s="1136" t="s">
        <v>925</v>
      </c>
      <c r="H20" s="1137" t="s">
        <v>926</v>
      </c>
      <c r="I20" s="1137" t="s">
        <v>898</v>
      </c>
      <c r="J20" s="1138" t="s">
        <v>1185</v>
      </c>
      <c r="K20" s="430" t="s">
        <v>2082</v>
      </c>
      <c r="L20" s="430" t="s">
        <v>2084</v>
      </c>
      <c r="M20" s="430" t="s">
        <v>2084</v>
      </c>
      <c r="N20" s="932"/>
      <c r="O20" s="1071"/>
      <c r="P20" s="423"/>
      <c r="Q20" s="942"/>
      <c r="R20" s="1048"/>
      <c r="S20" s="1048"/>
      <c r="T20" s="1048"/>
      <c r="U20" s="1048"/>
      <c r="V20" s="1048"/>
      <c r="W20" s="1048"/>
      <c r="X20" s="1048"/>
      <c r="Y20" s="1048"/>
      <c r="Z20" s="1048"/>
    </row>
    <row r="21" spans="1:26" ht="15.75">
      <c r="A21" s="1054"/>
      <c r="B21" s="817"/>
      <c r="C21" s="817"/>
      <c r="D21" s="817"/>
      <c r="E21" s="821"/>
      <c r="F21" s="821"/>
      <c r="G21" s="946"/>
      <c r="H21" s="947"/>
      <c r="I21" s="947"/>
      <c r="J21" s="948"/>
      <c r="K21" s="431"/>
      <c r="L21" s="431"/>
      <c r="M21" s="431"/>
      <c r="N21" s="933"/>
      <c r="O21" s="1072"/>
      <c r="P21" s="422"/>
      <c r="Q21" s="942"/>
      <c r="R21" s="1048"/>
      <c r="S21" s="1048"/>
      <c r="T21" s="1048"/>
      <c r="U21" s="1048"/>
      <c r="V21" s="1048"/>
      <c r="W21" s="1048"/>
      <c r="X21" s="1048"/>
      <c r="Y21" s="1048"/>
      <c r="Z21" s="1048"/>
    </row>
    <row r="22" spans="1:26" ht="19.5" thickBot="1">
      <c r="A22" s="1054">
        <v>10</v>
      </c>
      <c r="B22" s="849" t="s">
        <v>2111</v>
      </c>
      <c r="C22" s="850" t="s">
        <v>1783</v>
      </c>
      <c r="D22" s="851"/>
      <c r="E22" s="852">
        <f t="shared" ref="E22:J22" si="0">+E23+E25+E36+E37</f>
        <v>142000</v>
      </c>
      <c r="F22" s="852">
        <f t="shared" si="0"/>
        <v>102353</v>
      </c>
      <c r="G22" s="949">
        <f t="shared" si="0"/>
        <v>43811</v>
      </c>
      <c r="H22" s="950">
        <f t="shared" si="0"/>
        <v>0</v>
      </c>
      <c r="I22" s="950">
        <f t="shared" si="0"/>
        <v>58542</v>
      </c>
      <c r="J22" s="951">
        <f t="shared" si="0"/>
        <v>0</v>
      </c>
      <c r="K22" s="432">
        <f>+K23+K25+K35+K36+K37</f>
        <v>0</v>
      </c>
      <c r="L22" s="432">
        <f>+L23+L25+L35+L36+L37</f>
        <v>0</v>
      </c>
      <c r="M22" s="432">
        <f>+M23+M25+M35+M36</f>
        <v>0</v>
      </c>
      <c r="N22" s="934"/>
      <c r="O22" s="1073" t="s">
        <v>1783</v>
      </c>
      <c r="P22" s="433"/>
      <c r="Q22" s="942"/>
      <c r="R22" s="1048"/>
      <c r="S22" s="1048"/>
      <c r="T22" s="1048"/>
      <c r="U22" s="1048"/>
      <c r="V22" s="1048"/>
      <c r="W22" s="1048"/>
      <c r="X22" s="1048"/>
      <c r="Y22" s="1048"/>
      <c r="Z22" s="1048"/>
    </row>
    <row r="23" spans="1:26" ht="16.5" thickTop="1">
      <c r="A23" s="1054">
        <v>15</v>
      </c>
      <c r="B23" s="847" t="s">
        <v>2110</v>
      </c>
      <c r="C23" s="847" t="s">
        <v>1477</v>
      </c>
      <c r="D23" s="847"/>
      <c r="E23" s="859">
        <f>OTCHET!E22+OTCHET!E28+OTCHET!E33+OTCHET!E39+OTCHET!E47+OTCHET!E52+OTCHET!E58+OTCHET!E61+OTCHET!E64+OTCHET!E65+OTCHET!E72+OTCHET!E73+OTCHET!E74</f>
        <v>0</v>
      </c>
      <c r="F23" s="859">
        <f t="shared" ref="F23:F86" si="1">+G23+H23+I23+J23</f>
        <v>0</v>
      </c>
      <c r="G23" s="952">
        <f>OTCHET!G22+OTCHET!G28+OTCHET!G33+OTCHET!G39+OTCHET!G47+OTCHET!G52+OTCHET!G58+OTCHET!G61+OTCHET!G64+OTCHET!G65+OTCHET!G72+OTCHET!G73+OTCHET!G74</f>
        <v>0</v>
      </c>
      <c r="H23" s="953">
        <f>OTCHET!H22+OTCHET!H28+OTCHET!H33+OTCHET!H39+OTCHET!H47+OTCHET!H52+OTCHET!H58+OTCHET!H61+OTCHET!H64+OTCHET!H65+OTCHET!H72+OTCHET!H73+OTCHET!H74</f>
        <v>0</v>
      </c>
      <c r="I23" s="953">
        <f>OTCHET!I22+OTCHET!I28+OTCHET!I33+OTCHET!I39+OTCHET!I47+OTCHET!I52+OTCHET!I58+OTCHET!I61+OTCHET!I64+OTCHET!I65+OTCHET!I72+OTCHET!I73+OTCHET!I74</f>
        <v>0</v>
      </c>
      <c r="J23" s="954">
        <f>OTCHET!J22+OTCHET!J28+OTCHET!J33+OTCHET!J39+OTCHET!J47+OTCHET!J52+OTCHET!J58+OTCHET!J61+OTCHET!J64+OTCHET!J65+OTCHET!J72+OTCHET!J73+OTCHET!J74</f>
        <v>0</v>
      </c>
      <c r="K23" s="434"/>
      <c r="L23" s="434"/>
      <c r="M23" s="434"/>
      <c r="N23" s="935"/>
      <c r="O23" s="1074" t="s">
        <v>1477</v>
      </c>
      <c r="P23" s="435"/>
      <c r="Q23" s="942"/>
      <c r="R23" s="1048"/>
      <c r="S23" s="1048"/>
      <c r="T23" s="1048"/>
      <c r="U23" s="1048"/>
      <c r="V23" s="1048"/>
      <c r="W23" s="1048"/>
      <c r="X23" s="1048"/>
      <c r="Y23" s="1048"/>
      <c r="Z23" s="1048"/>
    </row>
    <row r="24" spans="1:26" ht="16.5" hidden="1" customHeight="1" thickBot="1">
      <c r="A24" s="1054"/>
      <c r="B24" s="869" t="s">
        <v>1455</v>
      </c>
      <c r="C24" s="869" t="s">
        <v>1451</v>
      </c>
      <c r="D24" s="869"/>
      <c r="E24" s="862"/>
      <c r="F24" s="862">
        <f t="shared" si="1"/>
        <v>0</v>
      </c>
      <c r="G24" s="955"/>
      <c r="H24" s="956"/>
      <c r="I24" s="956"/>
      <c r="J24" s="957"/>
      <c r="K24" s="436"/>
      <c r="L24" s="436"/>
      <c r="M24" s="436"/>
      <c r="N24" s="935"/>
      <c r="O24" s="1075" t="s">
        <v>1451</v>
      </c>
      <c r="P24" s="435"/>
      <c r="Q24" s="942"/>
      <c r="R24" s="1048"/>
      <c r="S24" s="1048"/>
      <c r="T24" s="1048"/>
      <c r="U24" s="1048"/>
      <c r="V24" s="1048"/>
      <c r="W24" s="1048"/>
      <c r="X24" s="1048"/>
      <c r="Y24" s="1048"/>
      <c r="Z24" s="1048"/>
    </row>
    <row r="25" spans="1:26" ht="16.5" thickBot="1">
      <c r="A25" s="1054">
        <v>20</v>
      </c>
      <c r="B25" s="808" t="s">
        <v>1196</v>
      </c>
      <c r="C25" s="808" t="s">
        <v>2090</v>
      </c>
      <c r="D25" s="808"/>
      <c r="E25" s="866">
        <f>+E26+E30+E31+E32+E33</f>
        <v>142000</v>
      </c>
      <c r="F25" s="866">
        <f>+F26+F30+F31+F32+F33</f>
        <v>102353</v>
      </c>
      <c r="G25" s="958">
        <f t="shared" ref="G25:M25" si="2">+G26+G30+G31+G32+G33</f>
        <v>43811</v>
      </c>
      <c r="H25" s="959">
        <f>+H26+H30+H31+H32+H33</f>
        <v>0</v>
      </c>
      <c r="I25" s="959">
        <f>+I26+I30+I31+I32+I33</f>
        <v>58542</v>
      </c>
      <c r="J25" s="960">
        <f>+J26+J30+J31+J32+J33</f>
        <v>0</v>
      </c>
      <c r="K25" s="432">
        <f t="shared" si="2"/>
        <v>0</v>
      </c>
      <c r="L25" s="432">
        <f t="shared" si="2"/>
        <v>0</v>
      </c>
      <c r="M25" s="432">
        <f t="shared" si="2"/>
        <v>0</v>
      </c>
      <c r="N25" s="935"/>
      <c r="O25" s="1076" t="s">
        <v>2090</v>
      </c>
      <c r="P25" s="435"/>
      <c r="Q25" s="942"/>
      <c r="R25" s="1048"/>
      <c r="S25" s="1048"/>
      <c r="T25" s="1048"/>
      <c r="U25" s="1048"/>
      <c r="V25" s="1048"/>
      <c r="W25" s="1048"/>
      <c r="X25" s="1048"/>
      <c r="Y25" s="1048"/>
      <c r="Z25" s="1048"/>
    </row>
    <row r="26" spans="1:26" ht="15.75">
      <c r="A26" s="1054">
        <v>25</v>
      </c>
      <c r="B26" s="810" t="s">
        <v>2112</v>
      </c>
      <c r="C26" s="810" t="s">
        <v>2091</v>
      </c>
      <c r="D26" s="810"/>
      <c r="E26" s="865">
        <f>OTCHET!E75</f>
        <v>60000</v>
      </c>
      <c r="F26" s="865">
        <f t="shared" si="1"/>
        <v>64530</v>
      </c>
      <c r="G26" s="961">
        <f>OTCHET!G75</f>
        <v>11868</v>
      </c>
      <c r="H26" s="962">
        <f>OTCHET!H75</f>
        <v>0</v>
      </c>
      <c r="I26" s="962">
        <f>OTCHET!I75</f>
        <v>52662</v>
      </c>
      <c r="J26" s="963">
        <f>OTCHET!J75</f>
        <v>0</v>
      </c>
      <c r="K26" s="436"/>
      <c r="L26" s="436"/>
      <c r="M26" s="436"/>
      <c r="N26" s="935"/>
      <c r="O26" s="1077" t="s">
        <v>2091</v>
      </c>
      <c r="P26" s="435"/>
      <c r="Q26" s="942"/>
      <c r="R26" s="1048"/>
      <c r="S26" s="1048"/>
      <c r="T26" s="1048"/>
      <c r="U26" s="1048"/>
      <c r="V26" s="1048"/>
      <c r="W26" s="1048"/>
      <c r="X26" s="1048"/>
      <c r="Y26" s="1048"/>
      <c r="Z26" s="1048"/>
    </row>
    <row r="27" spans="1:26" ht="15.75">
      <c r="A27" s="1054">
        <v>26</v>
      </c>
      <c r="B27" s="853" t="s">
        <v>1300</v>
      </c>
      <c r="C27" s="854" t="s">
        <v>1456</v>
      </c>
      <c r="D27" s="853"/>
      <c r="E27" s="913">
        <f>OTCHET!E76</f>
        <v>0</v>
      </c>
      <c r="F27" s="913">
        <f t="shared" si="1"/>
        <v>0</v>
      </c>
      <c r="G27" s="964">
        <f>OTCHET!G76</f>
        <v>0</v>
      </c>
      <c r="H27" s="965">
        <f>OTCHET!H76</f>
        <v>0</v>
      </c>
      <c r="I27" s="965">
        <f>OTCHET!I76</f>
        <v>0</v>
      </c>
      <c r="J27" s="966">
        <f>OTCHET!J76</f>
        <v>0</v>
      </c>
      <c r="K27" s="438"/>
      <c r="L27" s="438"/>
      <c r="M27" s="438"/>
      <c r="N27" s="935"/>
      <c r="O27" s="1043" t="s">
        <v>1456</v>
      </c>
      <c r="P27" s="435"/>
      <c r="Q27" s="942"/>
      <c r="R27" s="1048"/>
      <c r="S27" s="1048"/>
      <c r="T27" s="1048"/>
      <c r="U27" s="1048"/>
      <c r="V27" s="1048"/>
      <c r="W27" s="1048"/>
      <c r="X27" s="1048"/>
      <c r="Y27" s="1048"/>
      <c r="Z27" s="1048"/>
    </row>
    <row r="28" spans="1:26" ht="15.75">
      <c r="A28" s="1054">
        <v>30</v>
      </c>
      <c r="B28" s="855" t="s">
        <v>1452</v>
      </c>
      <c r="C28" s="856" t="s">
        <v>1457</v>
      </c>
      <c r="D28" s="855"/>
      <c r="E28" s="914">
        <f>OTCHET!E78</f>
        <v>0</v>
      </c>
      <c r="F28" s="914">
        <f t="shared" si="1"/>
        <v>0</v>
      </c>
      <c r="G28" s="967">
        <f>OTCHET!G78</f>
        <v>0</v>
      </c>
      <c r="H28" s="968">
        <f>OTCHET!H78</f>
        <v>0</v>
      </c>
      <c r="I28" s="968">
        <f>OTCHET!I78</f>
        <v>0</v>
      </c>
      <c r="J28" s="969">
        <f>OTCHET!J78</f>
        <v>0</v>
      </c>
      <c r="K28" s="437"/>
      <c r="L28" s="437"/>
      <c r="M28" s="437"/>
      <c r="N28" s="935"/>
      <c r="O28" s="1044" t="s">
        <v>1457</v>
      </c>
      <c r="P28" s="435"/>
      <c r="Q28" s="942"/>
      <c r="R28" s="1048"/>
      <c r="S28" s="1048"/>
      <c r="T28" s="1048"/>
      <c r="U28" s="1048"/>
      <c r="V28" s="1048"/>
      <c r="W28" s="1048"/>
      <c r="X28" s="1048"/>
      <c r="Y28" s="1048"/>
      <c r="Z28" s="1048"/>
    </row>
    <row r="29" spans="1:26" ht="15.75">
      <c r="A29" s="1054">
        <v>35</v>
      </c>
      <c r="B29" s="857" t="s">
        <v>2113</v>
      </c>
      <c r="C29" s="858" t="s">
        <v>1458</v>
      </c>
      <c r="D29" s="857"/>
      <c r="E29" s="915">
        <f>+OTCHET!E79+OTCHET!E80</f>
        <v>60000</v>
      </c>
      <c r="F29" s="915">
        <f t="shared" si="1"/>
        <v>64530</v>
      </c>
      <c r="G29" s="970">
        <f>+OTCHET!G79+OTCHET!G80</f>
        <v>11868</v>
      </c>
      <c r="H29" s="971">
        <f>+OTCHET!H79+OTCHET!H80</f>
        <v>0</v>
      </c>
      <c r="I29" s="971">
        <f>+OTCHET!I79+OTCHET!I80</f>
        <v>52662</v>
      </c>
      <c r="J29" s="972">
        <f>+OTCHET!J79+OTCHET!J80</f>
        <v>0</v>
      </c>
      <c r="K29" s="437"/>
      <c r="L29" s="437"/>
      <c r="M29" s="437"/>
      <c r="N29" s="935"/>
      <c r="O29" s="1045" t="s">
        <v>1458</v>
      </c>
      <c r="P29" s="435"/>
      <c r="Q29" s="942"/>
      <c r="R29" s="1048"/>
      <c r="S29" s="1048"/>
      <c r="T29" s="1048"/>
      <c r="U29" s="1048"/>
      <c r="V29" s="1048"/>
      <c r="W29" s="1048"/>
      <c r="X29" s="1048"/>
      <c r="Y29" s="1048"/>
      <c r="Z29" s="1048"/>
    </row>
    <row r="30" spans="1:26" ht="15.75">
      <c r="A30" s="1054">
        <v>40</v>
      </c>
      <c r="B30" s="843" t="s">
        <v>2114</v>
      </c>
      <c r="C30" s="843" t="s">
        <v>1459</v>
      </c>
      <c r="D30" s="843"/>
      <c r="E30" s="861">
        <f>OTCHET!E90+OTCHET!E93+OTCHET!E94</f>
        <v>7000</v>
      </c>
      <c r="F30" s="861">
        <f t="shared" si="1"/>
        <v>5668</v>
      </c>
      <c r="G30" s="973">
        <f>OTCHET!G90+OTCHET!G93+OTCHET!G94</f>
        <v>165</v>
      </c>
      <c r="H30" s="974">
        <f>OTCHET!H90+OTCHET!H93+OTCHET!H94</f>
        <v>0</v>
      </c>
      <c r="I30" s="974">
        <f>OTCHET!I90+OTCHET!I93+OTCHET!I94</f>
        <v>5503</v>
      </c>
      <c r="J30" s="975">
        <f>OTCHET!J90+OTCHET!J93+OTCHET!J94</f>
        <v>0</v>
      </c>
      <c r="K30" s="437"/>
      <c r="L30" s="437"/>
      <c r="M30" s="437"/>
      <c r="N30" s="935"/>
      <c r="O30" s="1078" t="s">
        <v>1459</v>
      </c>
      <c r="P30" s="435"/>
      <c r="Q30" s="942"/>
      <c r="R30" s="1048"/>
      <c r="S30" s="1048"/>
      <c r="T30" s="1048"/>
      <c r="U30" s="1048"/>
      <c r="V30" s="1048"/>
      <c r="W30" s="1048"/>
      <c r="X30" s="1048"/>
      <c r="Y30" s="1048"/>
      <c r="Z30" s="1048"/>
    </row>
    <row r="31" spans="1:26" ht="15.75">
      <c r="A31" s="1054">
        <v>45</v>
      </c>
      <c r="B31" s="844" t="s">
        <v>1434</v>
      </c>
      <c r="C31" s="844" t="s">
        <v>2092</v>
      </c>
      <c r="D31" s="844"/>
      <c r="E31" s="860">
        <f>OTCHET!E108</f>
        <v>0</v>
      </c>
      <c r="F31" s="860">
        <f t="shared" si="1"/>
        <v>431</v>
      </c>
      <c r="G31" s="976">
        <f>OTCHET!G108</f>
        <v>394</v>
      </c>
      <c r="H31" s="977">
        <f>OTCHET!H108</f>
        <v>0</v>
      </c>
      <c r="I31" s="977">
        <f>OTCHET!I108</f>
        <v>37</v>
      </c>
      <c r="J31" s="978">
        <f>OTCHET!J108</f>
        <v>0</v>
      </c>
      <c r="K31" s="437"/>
      <c r="L31" s="437"/>
      <c r="M31" s="437"/>
      <c r="N31" s="935"/>
      <c r="O31" s="1079" t="s">
        <v>2092</v>
      </c>
      <c r="P31" s="435"/>
      <c r="Q31" s="942"/>
      <c r="R31" s="1048"/>
      <c r="S31" s="1048"/>
      <c r="T31" s="1048"/>
      <c r="U31" s="1048"/>
      <c r="V31" s="1048"/>
      <c r="W31" s="1048"/>
      <c r="X31" s="1048"/>
      <c r="Y31" s="1048"/>
      <c r="Z31" s="1048"/>
    </row>
    <row r="32" spans="1:26" ht="15.75">
      <c r="A32" s="1054">
        <v>50</v>
      </c>
      <c r="B32" s="844" t="s">
        <v>1435</v>
      </c>
      <c r="C32" s="844" t="s">
        <v>2181</v>
      </c>
      <c r="D32" s="844"/>
      <c r="E32" s="860">
        <f>OTCHET!E112+OTCHET!E120+OTCHET!E136+OTCHET!E137</f>
        <v>5000</v>
      </c>
      <c r="F32" s="860">
        <f t="shared" si="1"/>
        <v>-7046</v>
      </c>
      <c r="G32" s="976">
        <f>OTCHET!G112+OTCHET!G120+OTCHET!G136+OTCHET!G137</f>
        <v>-7386</v>
      </c>
      <c r="H32" s="977">
        <f>OTCHET!H112+OTCHET!H120+OTCHET!H136+OTCHET!H137</f>
        <v>0</v>
      </c>
      <c r="I32" s="977">
        <f>OTCHET!I112+OTCHET!I120+OTCHET!I136+OTCHET!I137</f>
        <v>340</v>
      </c>
      <c r="J32" s="978">
        <f>OTCHET!J112+OTCHET!J120+OTCHET!J136+OTCHET!J137</f>
        <v>0</v>
      </c>
      <c r="K32" s="439"/>
      <c r="L32" s="439"/>
      <c r="M32" s="439"/>
      <c r="N32" s="935"/>
      <c r="O32" s="1079" t="s">
        <v>2181</v>
      </c>
      <c r="P32" s="435"/>
      <c r="Q32" s="942"/>
      <c r="R32" s="1048"/>
      <c r="S32" s="1048"/>
      <c r="T32" s="1048"/>
      <c r="U32" s="1048"/>
      <c r="V32" s="1048"/>
      <c r="W32" s="1048"/>
      <c r="X32" s="1048"/>
      <c r="Y32" s="1048"/>
      <c r="Z32" s="1048"/>
    </row>
    <row r="33" spans="1:26" ht="16.5" thickBot="1">
      <c r="A33" s="1054">
        <v>51</v>
      </c>
      <c r="B33" s="845" t="s">
        <v>2140</v>
      </c>
      <c r="C33" s="846" t="s">
        <v>1489</v>
      </c>
      <c r="D33" s="845"/>
      <c r="E33" s="862">
        <f>OTCHET!E124</f>
        <v>70000</v>
      </c>
      <c r="F33" s="862">
        <f t="shared" si="1"/>
        <v>38770</v>
      </c>
      <c r="G33" s="955">
        <f>OTCHET!G124</f>
        <v>38770</v>
      </c>
      <c r="H33" s="956">
        <f>OTCHET!H124</f>
        <v>0</v>
      </c>
      <c r="I33" s="956">
        <f>OTCHET!I124</f>
        <v>0</v>
      </c>
      <c r="J33" s="957">
        <f>OTCHET!J124</f>
        <v>0</v>
      </c>
      <c r="K33" s="439"/>
      <c r="L33" s="439"/>
      <c r="M33" s="439"/>
      <c r="N33" s="935"/>
      <c r="O33" s="1075" t="s">
        <v>1489</v>
      </c>
      <c r="P33" s="435"/>
      <c r="Q33" s="942"/>
      <c r="R33" s="1048"/>
      <c r="S33" s="1048"/>
      <c r="T33" s="1048"/>
      <c r="U33" s="1048"/>
      <c r="V33" s="1048"/>
      <c r="W33" s="1048"/>
      <c r="X33" s="1048"/>
      <c r="Y33" s="1048"/>
      <c r="Z33" s="1048"/>
    </row>
    <row r="34" spans="1:26" ht="16.5" hidden="1" customHeight="1" thickBot="1">
      <c r="A34" s="1054">
        <v>52</v>
      </c>
      <c r="B34" s="807"/>
      <c r="C34" s="809"/>
      <c r="D34" s="809"/>
      <c r="E34" s="863"/>
      <c r="F34" s="863">
        <f t="shared" si="1"/>
        <v>0</v>
      </c>
      <c r="G34" s="979"/>
      <c r="H34" s="980"/>
      <c r="I34" s="980"/>
      <c r="J34" s="981"/>
      <c r="K34" s="439"/>
      <c r="L34" s="439"/>
      <c r="M34" s="439"/>
      <c r="N34" s="935"/>
      <c r="O34" s="1080"/>
      <c r="P34" s="435"/>
      <c r="Q34" s="942"/>
      <c r="R34" s="1048"/>
      <c r="S34" s="1048"/>
      <c r="T34" s="1048"/>
      <c r="U34" s="1048"/>
      <c r="V34" s="1048"/>
      <c r="W34" s="1048"/>
      <c r="X34" s="1048"/>
      <c r="Y34" s="1048"/>
      <c r="Z34" s="1048"/>
    </row>
    <row r="35" spans="1:26" ht="16.5" hidden="1" customHeight="1" thickBot="1">
      <c r="A35" s="1054"/>
      <c r="B35" s="811"/>
      <c r="C35" s="811"/>
      <c r="D35" s="811"/>
      <c r="E35" s="864"/>
      <c r="F35" s="864">
        <f t="shared" si="1"/>
        <v>0</v>
      </c>
      <c r="G35" s="982"/>
      <c r="H35" s="983"/>
      <c r="I35" s="983"/>
      <c r="J35" s="984"/>
      <c r="K35" s="440"/>
      <c r="L35" s="440"/>
      <c r="M35" s="440"/>
      <c r="N35" s="935"/>
      <c r="O35" s="1081"/>
      <c r="P35" s="435"/>
      <c r="Q35" s="942"/>
      <c r="R35" s="1048"/>
      <c r="S35" s="1048"/>
      <c r="T35" s="1048"/>
      <c r="U35" s="1048"/>
      <c r="V35" s="1048"/>
      <c r="W35" s="1048"/>
      <c r="X35" s="1048"/>
      <c r="Y35" s="1048"/>
      <c r="Z35" s="1048"/>
    </row>
    <row r="36" spans="1:26" ht="16.5" thickBot="1">
      <c r="A36" s="1054">
        <v>60</v>
      </c>
      <c r="B36" s="839" t="s">
        <v>1446</v>
      </c>
      <c r="C36" s="839" t="s">
        <v>2093</v>
      </c>
      <c r="D36" s="839"/>
      <c r="E36" s="840">
        <f>+OTCHET!E138</f>
        <v>0</v>
      </c>
      <c r="F36" s="840">
        <f t="shared" si="1"/>
        <v>0</v>
      </c>
      <c r="G36" s="985">
        <f>+OTCHET!G138</f>
        <v>0</v>
      </c>
      <c r="H36" s="986">
        <f>+OTCHET!H138</f>
        <v>0</v>
      </c>
      <c r="I36" s="986">
        <f>+OTCHET!I138</f>
        <v>0</v>
      </c>
      <c r="J36" s="987">
        <f>+OTCHET!J138</f>
        <v>0</v>
      </c>
      <c r="K36" s="441"/>
      <c r="L36" s="441"/>
      <c r="M36" s="441"/>
      <c r="N36" s="936"/>
      <c r="O36" s="1082" t="s">
        <v>2093</v>
      </c>
      <c r="P36" s="435"/>
      <c r="Q36" s="942"/>
      <c r="R36" s="1048"/>
      <c r="S36" s="1048"/>
      <c r="T36" s="1048"/>
      <c r="U36" s="1048"/>
      <c r="V36" s="1048"/>
      <c r="W36" s="1048"/>
      <c r="X36" s="1048"/>
      <c r="Y36" s="1048"/>
      <c r="Z36" s="1048"/>
    </row>
    <row r="37" spans="1:26" ht="15.75">
      <c r="A37" s="1054">
        <v>65</v>
      </c>
      <c r="B37" s="841" t="s">
        <v>993</v>
      </c>
      <c r="C37" s="841" t="s">
        <v>1784</v>
      </c>
      <c r="D37" s="841"/>
      <c r="E37" s="842">
        <f>OTCHET!E141+OTCHET!E150+OTCHET!E159</f>
        <v>0</v>
      </c>
      <c r="F37" s="842">
        <f t="shared" si="1"/>
        <v>0</v>
      </c>
      <c r="G37" s="988">
        <f>OTCHET!G141+OTCHET!G150+OTCHET!G159</f>
        <v>0</v>
      </c>
      <c r="H37" s="989">
        <f>OTCHET!H141+OTCHET!H150+OTCHET!H159</f>
        <v>0</v>
      </c>
      <c r="I37" s="989">
        <f>OTCHET!I141+OTCHET!I150+OTCHET!I159</f>
        <v>0</v>
      </c>
      <c r="J37" s="990">
        <f>OTCHET!J141+OTCHET!J150+OTCHET!J159</f>
        <v>0</v>
      </c>
      <c r="K37" s="442"/>
      <c r="L37" s="442"/>
      <c r="M37" s="442"/>
      <c r="N37" s="936"/>
      <c r="O37" s="1083" t="s">
        <v>1784</v>
      </c>
      <c r="P37" s="435"/>
      <c r="Q37" s="940"/>
      <c r="R37" s="1048"/>
      <c r="S37" s="1048"/>
      <c r="T37" s="1048"/>
      <c r="U37" s="1048"/>
      <c r="V37" s="1048"/>
      <c r="W37" s="1048"/>
      <c r="X37" s="1048"/>
      <c r="Y37" s="1048"/>
      <c r="Z37" s="1048"/>
    </row>
    <row r="38" spans="1:26" ht="19.5" thickBot="1">
      <c r="A38" s="838">
        <v>70</v>
      </c>
      <c r="B38" s="873" t="s">
        <v>2120</v>
      </c>
      <c r="C38" s="874" t="s">
        <v>2097</v>
      </c>
      <c r="D38" s="851"/>
      <c r="E38" s="852">
        <f t="shared" ref="E38:J38" si="3">SUM(E39:E53)-E44-E46-E51-E52</f>
        <v>1157098</v>
      </c>
      <c r="F38" s="852">
        <f t="shared" si="3"/>
        <v>1131456</v>
      </c>
      <c r="G38" s="949">
        <f t="shared" si="3"/>
        <v>966422</v>
      </c>
      <c r="H38" s="950">
        <f t="shared" si="3"/>
        <v>0</v>
      </c>
      <c r="I38" s="950">
        <f t="shared" si="3"/>
        <v>4380</v>
      </c>
      <c r="J38" s="951">
        <f t="shared" si="3"/>
        <v>160654</v>
      </c>
      <c r="K38" s="443">
        <f>SUM(K39:K52)-K44-K46-K51</f>
        <v>0</v>
      </c>
      <c r="L38" s="443">
        <f>SUM(L39:L52)-L44-L46-L51</f>
        <v>0</v>
      </c>
      <c r="M38" s="443">
        <f>SUM(M39:M51)-M44-M50</f>
        <v>0</v>
      </c>
      <c r="N38" s="935"/>
      <c r="O38" s="1073" t="s">
        <v>2097</v>
      </c>
      <c r="P38" s="444"/>
      <c r="Q38" s="943"/>
      <c r="R38" s="1049"/>
      <c r="S38" s="1049"/>
      <c r="T38" s="1049"/>
      <c r="U38" s="1049"/>
      <c r="V38" s="1049"/>
      <c r="W38" s="1049"/>
      <c r="X38" s="1050"/>
      <c r="Y38" s="1049"/>
      <c r="Z38" s="1049"/>
    </row>
    <row r="39" spans="1:26" ht="16.5" thickTop="1">
      <c r="A39" s="838">
        <v>75</v>
      </c>
      <c r="B39" s="867" t="s">
        <v>2132</v>
      </c>
      <c r="C39" s="847" t="s">
        <v>2094</v>
      </c>
      <c r="D39" s="867"/>
      <c r="E39" s="859">
        <f>OTCHET!E186</f>
        <v>305873</v>
      </c>
      <c r="F39" s="859">
        <f t="shared" si="1"/>
        <v>305311</v>
      </c>
      <c r="G39" s="952">
        <f>OTCHET!G186</f>
        <v>266478</v>
      </c>
      <c r="H39" s="953">
        <f>OTCHET!H186</f>
        <v>0</v>
      </c>
      <c r="I39" s="953">
        <f>OTCHET!I186</f>
        <v>0</v>
      </c>
      <c r="J39" s="954">
        <f>OTCHET!J186</f>
        <v>38833</v>
      </c>
      <c r="K39" s="436"/>
      <c r="L39" s="436"/>
      <c r="M39" s="436"/>
      <c r="N39" s="937"/>
      <c r="O39" s="1074" t="s">
        <v>2094</v>
      </c>
      <c r="P39" s="444"/>
      <c r="Q39" s="943"/>
      <c r="R39" s="1049"/>
      <c r="S39" s="1049"/>
      <c r="T39" s="1049"/>
      <c r="U39" s="1049"/>
      <c r="V39" s="1049"/>
      <c r="W39" s="1049"/>
      <c r="X39" s="1050"/>
      <c r="Y39" s="1049"/>
      <c r="Z39" s="1049"/>
    </row>
    <row r="40" spans="1:26" ht="15.75">
      <c r="A40" s="838">
        <v>80</v>
      </c>
      <c r="B40" s="868" t="s">
        <v>2121</v>
      </c>
      <c r="C40" s="848" t="s">
        <v>2095</v>
      </c>
      <c r="D40" s="868"/>
      <c r="E40" s="860">
        <f>OTCHET!E189</f>
        <v>140445</v>
      </c>
      <c r="F40" s="860">
        <f t="shared" si="1"/>
        <v>139458</v>
      </c>
      <c r="G40" s="976">
        <f>OTCHET!G189</f>
        <v>123816</v>
      </c>
      <c r="H40" s="977">
        <f>OTCHET!H189</f>
        <v>0</v>
      </c>
      <c r="I40" s="977">
        <f>OTCHET!I189</f>
        <v>0</v>
      </c>
      <c r="J40" s="978">
        <f>OTCHET!J189</f>
        <v>15642</v>
      </c>
      <c r="K40" s="437"/>
      <c r="L40" s="437"/>
      <c r="M40" s="437"/>
      <c r="N40" s="937"/>
      <c r="O40" s="1079" t="s">
        <v>2095</v>
      </c>
      <c r="P40" s="444"/>
      <c r="Q40" s="943"/>
      <c r="R40" s="1049"/>
      <c r="S40" s="1049"/>
      <c r="T40" s="1049"/>
      <c r="U40" s="1049"/>
      <c r="V40" s="1049"/>
      <c r="W40" s="1049"/>
      <c r="X40" s="1050"/>
      <c r="Y40" s="1049"/>
      <c r="Z40" s="1049"/>
    </row>
    <row r="41" spans="1:26" ht="15.75">
      <c r="A41" s="838">
        <v>85</v>
      </c>
      <c r="B41" s="868" t="s">
        <v>1453</v>
      </c>
      <c r="C41" s="848" t="s">
        <v>2141</v>
      </c>
      <c r="D41" s="868"/>
      <c r="E41" s="860">
        <f>+OTCHET!E195+OTCHET!E203</f>
        <v>107413</v>
      </c>
      <c r="F41" s="860">
        <f t="shared" si="1"/>
        <v>106179</v>
      </c>
      <c r="G41" s="976">
        <f>+OTCHET!G195+OTCHET!G203</f>
        <v>0</v>
      </c>
      <c r="H41" s="977">
        <f>+OTCHET!H195+OTCHET!H203</f>
        <v>0</v>
      </c>
      <c r="I41" s="977">
        <f>+OTCHET!I195+OTCHET!I203</f>
        <v>0</v>
      </c>
      <c r="J41" s="978">
        <f>+OTCHET!J195+OTCHET!J203</f>
        <v>106179</v>
      </c>
      <c r="K41" s="437"/>
      <c r="L41" s="437"/>
      <c r="M41" s="437"/>
      <c r="N41" s="937"/>
      <c r="O41" s="1079" t="s">
        <v>2141</v>
      </c>
      <c r="P41" s="444"/>
      <c r="Q41" s="943"/>
      <c r="R41" s="1049"/>
      <c r="S41" s="1049"/>
      <c r="T41" s="1049"/>
      <c r="U41" s="1049"/>
      <c r="V41" s="1049"/>
      <c r="W41" s="1049"/>
      <c r="X41" s="1050"/>
      <c r="Y41" s="1049"/>
      <c r="Z41" s="1049"/>
    </row>
    <row r="42" spans="1:26" ht="15.75">
      <c r="A42" s="838">
        <v>90</v>
      </c>
      <c r="B42" s="868" t="s">
        <v>1182</v>
      </c>
      <c r="C42" s="848" t="s">
        <v>1194</v>
      </c>
      <c r="D42" s="868"/>
      <c r="E42" s="860">
        <f>+OTCHET!E204+OTCHET!E222+OTCHET!E271</f>
        <v>599867</v>
      </c>
      <c r="F42" s="860">
        <f t="shared" si="1"/>
        <v>578708</v>
      </c>
      <c r="G42" s="976">
        <f>+OTCHET!G204+OTCHET!G222+OTCHET!G271</f>
        <v>574328</v>
      </c>
      <c r="H42" s="977">
        <f>+OTCHET!H204+OTCHET!H222+OTCHET!H271</f>
        <v>0</v>
      </c>
      <c r="I42" s="977">
        <f>+OTCHET!I204+OTCHET!I222+OTCHET!I271</f>
        <v>4380</v>
      </c>
      <c r="J42" s="978">
        <f>+OTCHET!J204+OTCHET!J222+OTCHET!J271</f>
        <v>0</v>
      </c>
      <c r="K42" s="437"/>
      <c r="L42" s="437"/>
      <c r="M42" s="437"/>
      <c r="N42" s="937"/>
      <c r="O42" s="1079" t="s">
        <v>1194</v>
      </c>
      <c r="P42" s="444"/>
      <c r="Q42" s="943"/>
      <c r="R42" s="1049"/>
      <c r="S42" s="1049"/>
      <c r="T42" s="1049"/>
      <c r="U42" s="1049"/>
      <c r="V42" s="1049"/>
      <c r="W42" s="1049"/>
      <c r="X42" s="1050"/>
      <c r="Y42" s="1049"/>
      <c r="Z42" s="1049"/>
    </row>
    <row r="43" spans="1:26" ht="15.75">
      <c r="A43" s="838">
        <v>95</v>
      </c>
      <c r="B43" s="871" t="s">
        <v>2122</v>
      </c>
      <c r="C43" s="869" t="s">
        <v>2096</v>
      </c>
      <c r="D43" s="871"/>
      <c r="E43" s="862">
        <f>+OTCHET!E226+OTCHET!E232+OTCHET!E235+OTCHET!E236+OTCHET!E237+OTCHET!E238+OTCHET!E239</f>
        <v>0</v>
      </c>
      <c r="F43" s="862">
        <f t="shared" si="1"/>
        <v>0</v>
      </c>
      <c r="G43" s="955">
        <f>+OTCHET!G226+OTCHET!G232+OTCHET!G235+OTCHET!G236+OTCHET!G237+OTCHET!G238+OTCHET!G239</f>
        <v>0</v>
      </c>
      <c r="H43" s="956">
        <f>+OTCHET!H226+OTCHET!H232+OTCHET!H235+OTCHET!H236+OTCHET!H237+OTCHET!H238+OTCHET!H239</f>
        <v>0</v>
      </c>
      <c r="I43" s="956">
        <f>+OTCHET!I226+OTCHET!I232+OTCHET!I235+OTCHET!I236+OTCHET!I237+OTCHET!I238+OTCHET!I239</f>
        <v>0</v>
      </c>
      <c r="J43" s="957">
        <f>+OTCHET!J226+OTCHET!J232+OTCHET!J235+OTCHET!J236+OTCHET!J237+OTCHET!J238+OTCHET!J239</f>
        <v>0</v>
      </c>
      <c r="K43" s="437"/>
      <c r="L43" s="437"/>
      <c r="M43" s="437"/>
      <c r="N43" s="937"/>
      <c r="O43" s="1075" t="s">
        <v>2096</v>
      </c>
      <c r="P43" s="444"/>
      <c r="Q43" s="943"/>
      <c r="R43" s="1049"/>
      <c r="S43" s="1049"/>
      <c r="T43" s="1049"/>
      <c r="U43" s="1049"/>
      <c r="V43" s="1049"/>
      <c r="W43" s="1049"/>
      <c r="X43" s="1050"/>
      <c r="Y43" s="1049"/>
      <c r="Z43" s="1049"/>
    </row>
    <row r="44" spans="1:26" ht="15.75">
      <c r="A44" s="838">
        <v>100</v>
      </c>
      <c r="B44" s="878" t="s">
        <v>2144</v>
      </c>
      <c r="C44" s="878" t="s">
        <v>1460</v>
      </c>
      <c r="D44" s="878"/>
      <c r="E44" s="879">
        <f>+OTCHET!E235+OTCHET!E236+OTCHET!E237+OTCHET!E238+OTCHET!E242+OTCHET!E243+OTCHET!E247</f>
        <v>0</v>
      </c>
      <c r="F44" s="879">
        <f t="shared" si="1"/>
        <v>0</v>
      </c>
      <c r="G44" s="991">
        <f>+OTCHET!G235+OTCHET!G236+OTCHET!G237+OTCHET!G238+OTCHET!G242+OTCHET!G243+OTCHET!G247</f>
        <v>0</v>
      </c>
      <c r="H44" s="992">
        <f>+OTCHET!H235+OTCHET!H236+OTCHET!H237+OTCHET!H238+OTCHET!H242+OTCHET!H243+OTCHET!H247</f>
        <v>0</v>
      </c>
      <c r="I44" s="577">
        <f>+OTCHET!I235+OTCHET!I236+OTCHET!I237+OTCHET!I238+OTCHET!I242+OTCHET!I243+OTCHET!I247</f>
        <v>0</v>
      </c>
      <c r="J44" s="993">
        <f>+OTCHET!J235+OTCHET!J236+OTCHET!J237+OTCHET!J238+OTCHET!J242+OTCHET!J243+OTCHET!J247</f>
        <v>0</v>
      </c>
      <c r="K44" s="437"/>
      <c r="L44" s="437"/>
      <c r="M44" s="437"/>
      <c r="N44" s="937"/>
      <c r="O44" s="1084" t="s">
        <v>1460</v>
      </c>
      <c r="P44" s="444"/>
      <c r="Q44" s="943"/>
      <c r="R44" s="1049"/>
      <c r="S44" s="1049"/>
      <c r="T44" s="1049"/>
      <c r="U44" s="1049"/>
      <c r="V44" s="1049"/>
      <c r="W44" s="1049"/>
      <c r="X44" s="1050"/>
      <c r="Y44" s="1049"/>
      <c r="Z44" s="1049"/>
    </row>
    <row r="45" spans="1:26" ht="15.75">
      <c r="A45" s="838">
        <v>105</v>
      </c>
      <c r="B45" s="875" t="s">
        <v>2123</v>
      </c>
      <c r="C45" s="876" t="s">
        <v>1195</v>
      </c>
      <c r="D45" s="875"/>
      <c r="E45" s="877">
        <f>+OTCHET!E255+OTCHET!E256+OTCHET!E257+OTCHET!E258</f>
        <v>0</v>
      </c>
      <c r="F45" s="877">
        <f t="shared" si="1"/>
        <v>0</v>
      </c>
      <c r="G45" s="994">
        <f>+OTCHET!G255+OTCHET!G256+OTCHET!G257+OTCHET!G258</f>
        <v>0</v>
      </c>
      <c r="H45" s="995">
        <f>+OTCHET!H255+OTCHET!H256+OTCHET!H257+OTCHET!H258</f>
        <v>0</v>
      </c>
      <c r="I45" s="995">
        <f>+OTCHET!I255+OTCHET!I256+OTCHET!I257+OTCHET!I258</f>
        <v>0</v>
      </c>
      <c r="J45" s="996">
        <f>+OTCHET!J255+OTCHET!J256+OTCHET!J257+OTCHET!J258</f>
        <v>0</v>
      </c>
      <c r="K45" s="437"/>
      <c r="L45" s="437"/>
      <c r="M45" s="437"/>
      <c r="N45" s="937"/>
      <c r="O45" s="1085" t="s">
        <v>1195</v>
      </c>
      <c r="P45" s="444"/>
      <c r="Q45" s="943"/>
      <c r="R45" s="1049"/>
      <c r="S45" s="1049"/>
      <c r="T45" s="1049"/>
      <c r="U45" s="1049"/>
      <c r="V45" s="1049"/>
      <c r="W45" s="1049"/>
      <c r="X45" s="1050"/>
      <c r="Y45" s="1049"/>
      <c r="Z45" s="1049"/>
    </row>
    <row r="46" spans="1:26" ht="15.75">
      <c r="A46" s="838">
        <v>106</v>
      </c>
      <c r="B46" s="878" t="s">
        <v>720</v>
      </c>
      <c r="C46" s="878" t="s">
        <v>726</v>
      </c>
      <c r="D46" s="878"/>
      <c r="E46" s="879">
        <f>+OTCHET!E256</f>
        <v>0</v>
      </c>
      <c r="F46" s="879">
        <f t="shared" si="1"/>
        <v>0</v>
      </c>
      <c r="G46" s="991">
        <f>+OTCHET!G256</f>
        <v>0</v>
      </c>
      <c r="H46" s="992">
        <f>+OTCHET!H256</f>
        <v>0</v>
      </c>
      <c r="I46" s="577">
        <f>+OTCHET!I256</f>
        <v>0</v>
      </c>
      <c r="J46" s="993">
        <f>+OTCHET!J256</f>
        <v>0</v>
      </c>
      <c r="K46" s="437"/>
      <c r="L46" s="437"/>
      <c r="M46" s="437"/>
      <c r="N46" s="937"/>
      <c r="O46" s="1084" t="s">
        <v>726</v>
      </c>
      <c r="P46" s="444"/>
      <c r="Q46" s="943"/>
      <c r="R46" s="1049"/>
      <c r="S46" s="1049"/>
      <c r="T46" s="1049"/>
      <c r="U46" s="1049"/>
      <c r="V46" s="1049"/>
      <c r="W46" s="1049"/>
      <c r="X46" s="1050"/>
      <c r="Y46" s="1049"/>
      <c r="Z46" s="1049"/>
    </row>
    <row r="47" spans="1:26" ht="15.75">
      <c r="A47" s="838">
        <v>107</v>
      </c>
      <c r="B47" s="848" t="s">
        <v>721</v>
      </c>
      <c r="C47" s="848" t="s">
        <v>1478</v>
      </c>
      <c r="D47" s="868"/>
      <c r="E47" s="860">
        <f>+OTCHET!E265+OTCHET!E269+OTCHET!E270+OTCHET!E273</f>
        <v>0</v>
      </c>
      <c r="F47" s="860">
        <f t="shared" si="1"/>
        <v>0</v>
      </c>
      <c r="G47" s="976">
        <f>+OTCHET!G265+OTCHET!G269+OTCHET!G270+OTCHET!G273</f>
        <v>0</v>
      </c>
      <c r="H47" s="977">
        <f>+OTCHET!H265+OTCHET!H269+OTCHET!H270+OTCHET!H273</f>
        <v>0</v>
      </c>
      <c r="I47" s="977">
        <f>+OTCHET!I265+OTCHET!I269+OTCHET!I270+OTCHET!I273</f>
        <v>0</v>
      </c>
      <c r="J47" s="978">
        <f>+OTCHET!J265+OTCHET!J269+OTCHET!J270+OTCHET!J273</f>
        <v>0</v>
      </c>
      <c r="K47" s="437"/>
      <c r="L47" s="437"/>
      <c r="M47" s="437"/>
      <c r="N47" s="937"/>
      <c r="O47" s="1079" t="s">
        <v>639</v>
      </c>
      <c r="P47" s="444"/>
      <c r="Q47" s="943"/>
      <c r="R47" s="1049"/>
      <c r="S47" s="1049"/>
      <c r="T47" s="1049"/>
      <c r="U47" s="1049"/>
      <c r="V47" s="1049"/>
      <c r="W47" s="1049"/>
      <c r="X47" s="1050"/>
      <c r="Y47" s="1049"/>
      <c r="Z47" s="1049"/>
    </row>
    <row r="48" spans="1:26" ht="15.75">
      <c r="A48" s="838">
        <v>108</v>
      </c>
      <c r="B48" s="848" t="s">
        <v>722</v>
      </c>
      <c r="C48" s="848" t="s">
        <v>1479</v>
      </c>
      <c r="D48" s="868"/>
      <c r="E48" s="860">
        <f>OTCHET!E275+OTCHET!E276+OTCHET!E284+OTCHET!E287</f>
        <v>3500</v>
      </c>
      <c r="F48" s="860">
        <f t="shared" si="1"/>
        <v>1800</v>
      </c>
      <c r="G48" s="976">
        <f>OTCHET!G275+OTCHET!G276+OTCHET!G284+OTCHET!G287</f>
        <v>1800</v>
      </c>
      <c r="H48" s="977">
        <f>OTCHET!H275+OTCHET!H276+OTCHET!H284+OTCHET!H287</f>
        <v>0</v>
      </c>
      <c r="I48" s="977">
        <f>OTCHET!I275+OTCHET!I276+OTCHET!I284+OTCHET!I287</f>
        <v>0</v>
      </c>
      <c r="J48" s="978">
        <f>OTCHET!J275+OTCHET!J276+OTCHET!J284+OTCHET!J287</f>
        <v>0</v>
      </c>
      <c r="K48" s="437"/>
      <c r="L48" s="437"/>
      <c r="M48" s="437"/>
      <c r="N48" s="937"/>
      <c r="O48" s="1079" t="s">
        <v>1479</v>
      </c>
      <c r="P48" s="444"/>
      <c r="Q48" s="943"/>
      <c r="R48" s="1049"/>
      <c r="S48" s="1049"/>
      <c r="T48" s="1049"/>
      <c r="U48" s="1049"/>
      <c r="V48" s="1049"/>
      <c r="W48" s="1049"/>
      <c r="X48" s="1050"/>
      <c r="Y48" s="1049"/>
      <c r="Z48" s="1049"/>
    </row>
    <row r="49" spans="1:26" ht="15.75">
      <c r="A49" s="838">
        <v>110</v>
      </c>
      <c r="B49" s="848" t="s">
        <v>723</v>
      </c>
      <c r="C49" s="848" t="s">
        <v>1480</v>
      </c>
      <c r="D49" s="848"/>
      <c r="E49" s="860">
        <f>+OTCHET!E288+OTCHET!E274</f>
        <v>0</v>
      </c>
      <c r="F49" s="860">
        <f t="shared" si="1"/>
        <v>0</v>
      </c>
      <c r="G49" s="976">
        <f>+OTCHET!G288+OTCHET!G274</f>
        <v>0</v>
      </c>
      <c r="H49" s="977">
        <f>+OTCHET!H288+OTCHET!H274</f>
        <v>0</v>
      </c>
      <c r="I49" s="977">
        <f>+OTCHET!I288+OTCHET!I274</f>
        <v>0</v>
      </c>
      <c r="J49" s="978">
        <f>+OTCHET!J288+OTCHET!J274</f>
        <v>0</v>
      </c>
      <c r="K49" s="437"/>
      <c r="L49" s="437"/>
      <c r="M49" s="437"/>
      <c r="N49" s="937"/>
      <c r="O49" s="1079" t="s">
        <v>640</v>
      </c>
      <c r="P49" s="444"/>
      <c r="Q49" s="943"/>
      <c r="R49" s="1049"/>
      <c r="S49" s="1049"/>
      <c r="T49" s="1049"/>
      <c r="U49" s="1049"/>
      <c r="V49" s="1049"/>
      <c r="W49" s="1049"/>
      <c r="X49" s="1050"/>
      <c r="Y49" s="1049"/>
      <c r="Z49" s="1049"/>
    </row>
    <row r="50" spans="1:26" ht="15.75">
      <c r="A50" s="838">
        <v>115</v>
      </c>
      <c r="B50" s="871" t="s">
        <v>724</v>
      </c>
      <c r="C50" s="872" t="s">
        <v>2177</v>
      </c>
      <c r="D50" s="869"/>
      <c r="E50" s="862">
        <f>+OTCHET!E293</f>
        <v>0</v>
      </c>
      <c r="F50" s="862">
        <f t="shared" si="1"/>
        <v>0</v>
      </c>
      <c r="G50" s="955">
        <f>+OTCHET!G293</f>
        <v>0</v>
      </c>
      <c r="H50" s="956">
        <f>+OTCHET!H293</f>
        <v>0</v>
      </c>
      <c r="I50" s="956">
        <f>+OTCHET!I293</f>
        <v>0</v>
      </c>
      <c r="J50" s="957">
        <f>+OTCHET!J293</f>
        <v>0</v>
      </c>
      <c r="K50" s="437"/>
      <c r="L50" s="437"/>
      <c r="M50" s="437"/>
      <c r="N50" s="937"/>
      <c r="O50" s="1075" t="s">
        <v>2177</v>
      </c>
      <c r="P50" s="444"/>
      <c r="Q50" s="943"/>
      <c r="R50" s="1049"/>
      <c r="S50" s="1049"/>
      <c r="T50" s="1049"/>
      <c r="U50" s="1049"/>
      <c r="V50" s="1049"/>
      <c r="W50" s="1049"/>
      <c r="X50" s="1050"/>
      <c r="Y50" s="1049"/>
      <c r="Z50" s="1049"/>
    </row>
    <row r="51" spans="1:26" ht="16.5" thickBot="1">
      <c r="A51" s="838">
        <v>120</v>
      </c>
      <c r="B51" s="853" t="s">
        <v>2143</v>
      </c>
      <c r="C51" s="853" t="s">
        <v>1461</v>
      </c>
      <c r="D51" s="880"/>
      <c r="E51" s="881">
        <f>OTCHET!E294</f>
        <v>0</v>
      </c>
      <c r="F51" s="881">
        <f t="shared" si="1"/>
        <v>0</v>
      </c>
      <c r="G51" s="997">
        <f>OTCHET!G294</f>
        <v>0</v>
      </c>
      <c r="H51" s="998">
        <f>OTCHET!H294</f>
        <v>0</v>
      </c>
      <c r="I51" s="998">
        <f>OTCHET!I294</f>
        <v>0</v>
      </c>
      <c r="J51" s="999">
        <f>OTCHET!J294</f>
        <v>0</v>
      </c>
      <c r="K51" s="439"/>
      <c r="L51" s="439"/>
      <c r="M51" s="439"/>
      <c r="N51" s="937"/>
      <c r="O51" s="1043" t="s">
        <v>1461</v>
      </c>
      <c r="P51" s="444"/>
      <c r="Q51" s="943"/>
      <c r="R51" s="1049"/>
      <c r="S51" s="1049"/>
      <c r="T51" s="1049"/>
      <c r="U51" s="1049"/>
      <c r="V51" s="1049"/>
      <c r="W51" s="1049"/>
      <c r="X51" s="1050"/>
      <c r="Y51" s="1049"/>
      <c r="Z51" s="1049"/>
    </row>
    <row r="52" spans="1:26" ht="16.5" thickBot="1">
      <c r="A52" s="838">
        <v>125</v>
      </c>
      <c r="B52" s="882" t="s">
        <v>1487</v>
      </c>
      <c r="C52" s="883" t="s">
        <v>1488</v>
      </c>
      <c r="D52" s="884"/>
      <c r="E52" s="885">
        <f>OTCHET!E296</f>
        <v>0</v>
      </c>
      <c r="F52" s="885">
        <f t="shared" si="1"/>
        <v>0</v>
      </c>
      <c r="G52" s="1000">
        <f>OTCHET!G296</f>
        <v>0</v>
      </c>
      <c r="H52" s="1001">
        <f>OTCHET!H296</f>
        <v>0</v>
      </c>
      <c r="I52" s="1001">
        <f>OTCHET!I296</f>
        <v>0</v>
      </c>
      <c r="J52" s="1002">
        <f>OTCHET!J296</f>
        <v>0</v>
      </c>
      <c r="K52" s="445"/>
      <c r="L52" s="445"/>
      <c r="M52" s="446"/>
      <c r="N52" s="937"/>
      <c r="O52" s="1045" t="s">
        <v>1488</v>
      </c>
      <c r="P52" s="444"/>
      <c r="Q52" s="943"/>
      <c r="R52" s="1049"/>
      <c r="S52" s="1049"/>
      <c r="T52" s="1049"/>
      <c r="U52" s="1049"/>
      <c r="V52" s="1049"/>
      <c r="W52" s="1049"/>
      <c r="X52" s="1050"/>
      <c r="Y52" s="1049"/>
      <c r="Z52" s="1049"/>
    </row>
    <row r="53" spans="1:26" ht="15.75">
      <c r="A53" s="1055">
        <v>127</v>
      </c>
      <c r="B53" s="807" t="s">
        <v>725</v>
      </c>
      <c r="C53" s="807" t="s">
        <v>2142</v>
      </c>
      <c r="D53" s="822"/>
      <c r="E53" s="823">
        <f>+OTCHET!E297</f>
        <v>0</v>
      </c>
      <c r="F53" s="823">
        <f t="shared" si="1"/>
        <v>0</v>
      </c>
      <c r="G53" s="1003">
        <f>+OTCHET!G297</f>
        <v>0</v>
      </c>
      <c r="H53" s="1004">
        <f>+OTCHET!H297</f>
        <v>0</v>
      </c>
      <c r="I53" s="1004">
        <f>+OTCHET!I297</f>
        <v>0</v>
      </c>
      <c r="J53" s="1005">
        <f>+OTCHET!J297</f>
        <v>0</v>
      </c>
      <c r="K53" s="447"/>
      <c r="L53" s="447"/>
      <c r="M53" s="448"/>
      <c r="N53" s="936"/>
      <c r="O53" s="1086" t="s">
        <v>2142</v>
      </c>
      <c r="P53" s="444"/>
      <c r="Q53" s="943"/>
      <c r="R53" s="1049"/>
      <c r="S53" s="1049"/>
      <c r="T53" s="1049"/>
      <c r="U53" s="1049"/>
      <c r="V53" s="1049"/>
      <c r="W53" s="1049"/>
      <c r="X53" s="1050"/>
      <c r="Y53" s="1049"/>
      <c r="Z53" s="1049"/>
    </row>
    <row r="54" spans="1:26" ht="19.5" thickBot="1">
      <c r="A54" s="838">
        <v>130</v>
      </c>
      <c r="B54" s="893" t="s">
        <v>1785</v>
      </c>
      <c r="C54" s="894" t="s">
        <v>1608</v>
      </c>
      <c r="D54" s="894"/>
      <c r="E54" s="895">
        <f t="shared" ref="E54:J54" si="4">+E55+E56+E60</f>
        <v>1015098</v>
      </c>
      <c r="F54" s="895">
        <f t="shared" si="4"/>
        <v>1029118</v>
      </c>
      <c r="G54" s="1006">
        <f t="shared" si="4"/>
        <v>852288</v>
      </c>
      <c r="H54" s="1007">
        <f t="shared" si="4"/>
        <v>0</v>
      </c>
      <c r="I54" s="896">
        <f t="shared" si="4"/>
        <v>0</v>
      </c>
      <c r="J54" s="1008">
        <f t="shared" si="4"/>
        <v>176830</v>
      </c>
      <c r="K54" s="432">
        <f>+K55+K56+K59</f>
        <v>0</v>
      </c>
      <c r="L54" s="432">
        <f>+L55+L56+L59</f>
        <v>0</v>
      </c>
      <c r="M54" s="432">
        <f>+M55+M56+M59</f>
        <v>0</v>
      </c>
      <c r="N54" s="935"/>
      <c r="O54" s="1087" t="s">
        <v>1608</v>
      </c>
      <c r="P54" s="444"/>
      <c r="Q54" s="943"/>
      <c r="R54" s="1049"/>
      <c r="S54" s="1049"/>
      <c r="T54" s="1049"/>
      <c r="U54" s="1049"/>
      <c r="V54" s="1049"/>
      <c r="W54" s="1049"/>
      <c r="X54" s="1050"/>
      <c r="Y54" s="1049"/>
      <c r="Z54" s="1049"/>
    </row>
    <row r="55" spans="1:26" ht="16.5" thickTop="1">
      <c r="A55" s="838">
        <v>135</v>
      </c>
      <c r="B55" s="875" t="s">
        <v>1786</v>
      </c>
      <c r="C55" s="876" t="s">
        <v>2180</v>
      </c>
      <c r="D55" s="875"/>
      <c r="E55" s="890">
        <f>+OTCHET!E357+OTCHET!E371+OTCHET!E384</f>
        <v>0</v>
      </c>
      <c r="F55" s="890">
        <f t="shared" si="1"/>
        <v>0</v>
      </c>
      <c r="G55" s="1009">
        <f>+OTCHET!G357+OTCHET!G371+OTCHET!G384</f>
        <v>0</v>
      </c>
      <c r="H55" s="1010">
        <f>+OTCHET!H357+OTCHET!H371+OTCHET!H384</f>
        <v>0</v>
      </c>
      <c r="I55" s="1010">
        <f>+OTCHET!I357+OTCHET!I371+OTCHET!I384</f>
        <v>0</v>
      </c>
      <c r="J55" s="1011">
        <f>+OTCHET!J357+OTCHET!J371+OTCHET!J384</f>
        <v>0</v>
      </c>
      <c r="K55" s="448"/>
      <c r="L55" s="448"/>
      <c r="M55" s="448"/>
      <c r="N55" s="936"/>
      <c r="O55" s="1088" t="s">
        <v>2180</v>
      </c>
      <c r="P55" s="444"/>
      <c r="Q55" s="943"/>
      <c r="R55" s="1049"/>
      <c r="S55" s="1049"/>
      <c r="T55" s="1049"/>
      <c r="U55" s="1049"/>
      <c r="V55" s="1049"/>
      <c r="W55" s="1049"/>
      <c r="X55" s="1050"/>
      <c r="Y55" s="1049"/>
      <c r="Z55" s="1049"/>
    </row>
    <row r="56" spans="1:26" ht="15.75">
      <c r="A56" s="838">
        <v>140</v>
      </c>
      <c r="B56" s="868" t="s">
        <v>2124</v>
      </c>
      <c r="C56" s="848" t="s">
        <v>1609</v>
      </c>
      <c r="D56" s="868"/>
      <c r="E56" s="886">
        <f>+OTCHET!E379+OTCHET!E387+OTCHET!E392+OTCHET!E395+OTCHET!E398+OTCHET!E401+OTCHET!E402+OTCHET!E405+OTCHET!E418+OTCHET!E419+OTCHET!E420+OTCHET!E421+OTCHET!E422</f>
        <v>1015098</v>
      </c>
      <c r="F56" s="886">
        <f t="shared" si="1"/>
        <v>852288</v>
      </c>
      <c r="G56" s="1012">
        <f>+OTCHET!G379+OTCHET!G387+OTCHET!G392+OTCHET!G395+OTCHET!G398+OTCHET!G401+OTCHET!G402+OTCHET!G405+OTCHET!G418+OTCHET!G419+OTCHET!G420+OTCHET!G421+OTCHET!G422</f>
        <v>852288</v>
      </c>
      <c r="H56" s="1013">
        <f>+OTCHET!H379+OTCHET!H387+OTCHET!H392+OTCHET!H395+OTCHET!H398+OTCHET!H401+OTCHET!H402+OTCHET!H405+OTCHET!H418+OTCHET!H419+OTCHET!H420+OTCHET!H421+OTCHET!H422</f>
        <v>0</v>
      </c>
      <c r="I56" s="1013">
        <f>+OTCHET!I379+OTCHET!I387+OTCHET!I392+OTCHET!I395+OTCHET!I398+OTCHET!I401+OTCHET!I402+OTCHET!I405+OTCHET!I418+OTCHET!I419+OTCHET!I420+OTCHET!I421+OTCHET!I422</f>
        <v>0</v>
      </c>
      <c r="J56" s="1014">
        <f>+OTCHET!J379+OTCHET!J387+OTCHET!J392+OTCHET!J395+OTCHET!J398+OTCHET!J401+OTCHET!J402+OTCHET!J405+OTCHET!J418+OTCHET!J419+OTCHET!J420+OTCHET!J421+OTCHET!J422</f>
        <v>0</v>
      </c>
      <c r="K56" s="448"/>
      <c r="L56" s="448"/>
      <c r="M56" s="448"/>
      <c r="N56" s="936"/>
      <c r="O56" s="1089" t="s">
        <v>1609</v>
      </c>
      <c r="P56" s="444"/>
      <c r="Q56" s="943"/>
      <c r="R56" s="1049"/>
      <c r="S56" s="1049"/>
      <c r="T56" s="1049"/>
      <c r="U56" s="1049"/>
      <c r="V56" s="1049"/>
      <c r="W56" s="1049"/>
      <c r="X56" s="1050"/>
      <c r="Y56" s="1049"/>
      <c r="Z56" s="1049"/>
    </row>
    <row r="57" spans="1:26" ht="15.75">
      <c r="A57" s="838">
        <v>145</v>
      </c>
      <c r="B57" s="869" t="s">
        <v>1454</v>
      </c>
      <c r="C57" s="869" t="s">
        <v>1462</v>
      </c>
      <c r="D57" s="871"/>
      <c r="E57" s="887">
        <f>+OTCHET!E418+OTCHET!E419+OTCHET!E420+OTCHET!E421+OTCHET!E422</f>
        <v>0</v>
      </c>
      <c r="F57" s="887">
        <f t="shared" si="1"/>
        <v>0</v>
      </c>
      <c r="G57" s="1015">
        <f>+OTCHET!G418+OTCHET!G419+OTCHET!G420+OTCHET!G421+OTCHET!G422</f>
        <v>0</v>
      </c>
      <c r="H57" s="1016">
        <f>+OTCHET!H418+OTCHET!H419+OTCHET!H420+OTCHET!H421+OTCHET!H422</f>
        <v>0</v>
      </c>
      <c r="I57" s="1016">
        <f>+OTCHET!I418+OTCHET!I419+OTCHET!I420+OTCHET!I421+OTCHET!I422</f>
        <v>0</v>
      </c>
      <c r="J57" s="1017">
        <f>+OTCHET!J418+OTCHET!J419+OTCHET!J420+OTCHET!J421+OTCHET!J422</f>
        <v>0</v>
      </c>
      <c r="K57" s="448"/>
      <c r="L57" s="448"/>
      <c r="M57" s="448"/>
      <c r="N57" s="936"/>
      <c r="O57" s="1090" t="s">
        <v>1462</v>
      </c>
      <c r="P57" s="444"/>
      <c r="Q57" s="943"/>
      <c r="R57" s="1049"/>
      <c r="S57" s="1049"/>
      <c r="T57" s="1049"/>
      <c r="U57" s="1049"/>
      <c r="V57" s="1049"/>
      <c r="W57" s="1049"/>
      <c r="X57" s="1050"/>
      <c r="Y57" s="1049"/>
      <c r="Z57" s="1049"/>
    </row>
    <row r="58" spans="1:26" ht="15.75">
      <c r="A58" s="838">
        <v>150</v>
      </c>
      <c r="B58" s="808" t="s">
        <v>2182</v>
      </c>
      <c r="C58" s="808" t="s">
        <v>1451</v>
      </c>
      <c r="D58" s="891"/>
      <c r="E58" s="892">
        <f>OTCHET!E401</f>
        <v>0</v>
      </c>
      <c r="F58" s="892">
        <f t="shared" si="1"/>
        <v>0</v>
      </c>
      <c r="G58" s="1018">
        <f>OTCHET!G401</f>
        <v>0</v>
      </c>
      <c r="H58" s="1019">
        <f>OTCHET!H401</f>
        <v>0</v>
      </c>
      <c r="I58" s="1019">
        <f>OTCHET!I401</f>
        <v>0</v>
      </c>
      <c r="J58" s="1020">
        <f>OTCHET!J401</f>
        <v>0</v>
      </c>
      <c r="K58" s="448"/>
      <c r="L58" s="448"/>
      <c r="M58" s="448"/>
      <c r="N58" s="936"/>
      <c r="O58" s="1091" t="s">
        <v>1451</v>
      </c>
      <c r="P58" s="444"/>
      <c r="Q58" s="943"/>
      <c r="R58" s="1049"/>
      <c r="S58" s="1049"/>
      <c r="T58" s="1049"/>
      <c r="U58" s="1049"/>
      <c r="V58" s="1049"/>
      <c r="W58" s="1049"/>
      <c r="X58" s="1050"/>
      <c r="Y58" s="1049"/>
      <c r="Z58" s="1049"/>
    </row>
    <row r="59" spans="1:26" ht="15.75" hidden="1" customHeight="1">
      <c r="A59" s="838">
        <v>160</v>
      </c>
      <c r="B59" s="888"/>
      <c r="C59" s="889"/>
      <c r="D59" s="875"/>
      <c r="E59" s="890"/>
      <c r="F59" s="890">
        <f t="shared" si="1"/>
        <v>0</v>
      </c>
      <c r="G59" s="1009"/>
      <c r="H59" s="1010"/>
      <c r="I59" s="1010"/>
      <c r="J59" s="1011"/>
      <c r="K59" s="448"/>
      <c r="L59" s="448"/>
      <c r="M59" s="448"/>
      <c r="N59" s="936"/>
      <c r="O59" s="1088"/>
      <c r="P59" s="444"/>
      <c r="Q59" s="943"/>
      <c r="R59" s="1049"/>
      <c r="S59" s="1049"/>
      <c r="T59" s="1049"/>
      <c r="U59" s="1049"/>
      <c r="V59" s="1049"/>
      <c r="W59" s="1049"/>
      <c r="X59" s="1050"/>
      <c r="Y59" s="1049"/>
      <c r="Z59" s="1049"/>
    </row>
    <row r="60" spans="1:26" ht="15.75">
      <c r="A60" s="1055">
        <v>162</v>
      </c>
      <c r="B60" s="870" t="s">
        <v>964</v>
      </c>
      <c r="C60" s="841" t="s">
        <v>2098</v>
      </c>
      <c r="D60" s="870"/>
      <c r="E60" s="842">
        <f>OTCHET!E408</f>
        <v>0</v>
      </c>
      <c r="F60" s="842">
        <f t="shared" si="1"/>
        <v>176830</v>
      </c>
      <c r="G60" s="988">
        <f>OTCHET!G408</f>
        <v>0</v>
      </c>
      <c r="H60" s="989">
        <f>OTCHET!H408</f>
        <v>0</v>
      </c>
      <c r="I60" s="989">
        <f>OTCHET!I408</f>
        <v>0</v>
      </c>
      <c r="J60" s="990">
        <f>OTCHET!J408</f>
        <v>176830</v>
      </c>
      <c r="K60" s="449"/>
      <c r="L60" s="449"/>
      <c r="M60" s="449"/>
      <c r="N60" s="936"/>
      <c r="O60" s="1083" t="s">
        <v>2098</v>
      </c>
      <c r="P60" s="444"/>
      <c r="Q60" s="943"/>
      <c r="R60" s="1049"/>
      <c r="S60" s="1049"/>
      <c r="T60" s="1049"/>
      <c r="U60" s="1049"/>
      <c r="V60" s="1049"/>
      <c r="W60" s="1049"/>
      <c r="X60" s="1050"/>
      <c r="Y60" s="1049"/>
      <c r="Z60" s="1049"/>
    </row>
    <row r="61" spans="1:26" ht="19.5" thickBot="1">
      <c r="A61" s="838">
        <v>165</v>
      </c>
      <c r="B61" s="803" t="s">
        <v>1607</v>
      </c>
      <c r="C61" s="804" t="s">
        <v>1485</v>
      </c>
      <c r="D61" s="805"/>
      <c r="E61" s="806">
        <f>+OTCHET!E248</f>
        <v>0</v>
      </c>
      <c r="F61" s="806">
        <f t="shared" si="1"/>
        <v>0</v>
      </c>
      <c r="G61" s="1021">
        <f>+OTCHET!G248</f>
        <v>0</v>
      </c>
      <c r="H61" s="1022">
        <f>+OTCHET!H248</f>
        <v>0</v>
      </c>
      <c r="I61" s="1022">
        <f>+OTCHET!I248</f>
        <v>0</v>
      </c>
      <c r="J61" s="1023">
        <f>+OTCHET!J248</f>
        <v>0</v>
      </c>
      <c r="K61" s="450"/>
      <c r="L61" s="450"/>
      <c r="M61" s="450"/>
      <c r="N61" s="936"/>
      <c r="O61" s="1092" t="s">
        <v>1485</v>
      </c>
      <c r="P61" s="444"/>
      <c r="Q61" s="943"/>
      <c r="R61" s="1049"/>
      <c r="S61" s="1049"/>
      <c r="T61" s="1049"/>
      <c r="U61" s="1049"/>
      <c r="V61" s="1049"/>
      <c r="W61" s="1049"/>
      <c r="X61" s="1050"/>
      <c r="Y61" s="1049"/>
      <c r="Z61" s="1049"/>
    </row>
    <row r="62" spans="1:26" ht="20.25" thickTop="1" thickBot="1">
      <c r="A62" s="838">
        <v>175</v>
      </c>
      <c r="B62" s="916" t="s">
        <v>1299</v>
      </c>
      <c r="C62" s="917"/>
      <c r="D62" s="917"/>
      <c r="E62" s="944">
        <f t="shared" ref="E62:J62" si="5">+E22-E38+E54-E61</f>
        <v>0</v>
      </c>
      <c r="F62" s="944">
        <f t="shared" si="5"/>
        <v>15</v>
      </c>
      <c r="G62" s="1024">
        <f t="shared" si="5"/>
        <v>-70323</v>
      </c>
      <c r="H62" s="1025">
        <f t="shared" si="5"/>
        <v>0</v>
      </c>
      <c r="I62" s="1025">
        <f t="shared" si="5"/>
        <v>54162</v>
      </c>
      <c r="J62" s="1026">
        <f t="shared" si="5"/>
        <v>16176</v>
      </c>
      <c r="K62" s="432">
        <f>+K22-K38+K54</f>
        <v>0</v>
      </c>
      <c r="L62" s="432">
        <f>+L22-L38+L54</f>
        <v>0</v>
      </c>
      <c r="M62" s="432">
        <f>+M22-M38+M54</f>
        <v>0</v>
      </c>
      <c r="N62" s="936"/>
      <c r="O62" s="1093"/>
      <c r="P62" s="444"/>
      <c r="Q62" s="943"/>
      <c r="R62" s="1049"/>
      <c r="S62" s="1049"/>
      <c r="T62" s="1049"/>
      <c r="U62" s="1049"/>
      <c r="V62" s="1049"/>
      <c r="W62" s="1049"/>
      <c r="X62" s="1050"/>
      <c r="Y62" s="1049"/>
      <c r="Z62" s="1049"/>
    </row>
    <row r="63" spans="1:26" ht="12" hidden="1" customHeight="1">
      <c r="A63" s="838">
        <v>180</v>
      </c>
      <c r="B63" s="1102">
        <f>+IF(+SUM(E$63:J$63)=0,0,"Контрола: дефицит/излишък = финансиране с обратен знак (V. + VІ. = 0)")</f>
        <v>0</v>
      </c>
      <c r="C63" s="1103"/>
      <c r="D63" s="1103"/>
      <c r="E63" s="1104">
        <f t="shared" ref="E63:J63" si="6">+E$62+E$64</f>
        <v>0</v>
      </c>
      <c r="F63" s="1104">
        <f t="shared" si="6"/>
        <v>0</v>
      </c>
      <c r="G63" s="1105">
        <f t="shared" si="6"/>
        <v>0</v>
      </c>
      <c r="H63" s="1105">
        <f t="shared" si="6"/>
        <v>0</v>
      </c>
      <c r="I63" s="1105">
        <f t="shared" si="6"/>
        <v>0</v>
      </c>
      <c r="J63" s="1106">
        <f t="shared" si="6"/>
        <v>0</v>
      </c>
      <c r="K63" s="448" t="e">
        <f>+K62+K64</f>
        <v>#REF!</v>
      </c>
      <c r="L63" s="448" t="e">
        <f>+L62+L64</f>
        <v>#REF!</v>
      </c>
      <c r="M63" s="448" t="e">
        <f>+M62+M64</f>
        <v>#REF!</v>
      </c>
      <c r="N63" s="936"/>
      <c r="O63" s="1094"/>
      <c r="P63" s="444"/>
      <c r="Q63" s="943"/>
      <c r="R63" s="1049"/>
      <c r="S63" s="1049"/>
      <c r="T63" s="1049"/>
      <c r="U63" s="1049"/>
      <c r="V63" s="1049"/>
      <c r="W63" s="1049"/>
      <c r="X63" s="1050"/>
      <c r="Y63" s="1049"/>
      <c r="Z63" s="1049"/>
    </row>
    <row r="64" spans="1:26" ht="19.5" thickBot="1">
      <c r="A64" s="838">
        <v>185</v>
      </c>
      <c r="B64" s="849" t="s">
        <v>1486</v>
      </c>
      <c r="C64" s="874" t="s">
        <v>2125</v>
      </c>
      <c r="D64" s="874"/>
      <c r="E64" s="945">
        <f>SUM(+E66+E74+E75+E82+E83+E84+E87+E88+E89+E90+E91+E92+E93)</f>
        <v>0</v>
      </c>
      <c r="F64" s="945">
        <f>SUM(+F66+F74+F75+F82+F83+F84+F87+F88+F89+F90+F91+F92+F93)</f>
        <v>-15</v>
      </c>
      <c r="G64" s="1027">
        <f t="shared" ref="G64:L64" si="7">SUM(+G66+G74+G75+G82+G83+G84+G87+G88+G89+G90+G91+G92+G93)</f>
        <v>70323</v>
      </c>
      <c r="H64" s="1028">
        <f>SUM(+H66+H74+H75+H82+H83+H84+H87+H88+H89+H90+H91+H92+H93)</f>
        <v>0</v>
      </c>
      <c r="I64" s="1028">
        <f>SUM(+I66+I74+I75+I82+I83+I84+I87+I88+I89+I90+I91+I92+I93)</f>
        <v>-54162</v>
      </c>
      <c r="J64" s="1029">
        <f>SUM(+J66+J74+J75+J82+J83+J84+J87+J88+J89+J90+J91+J92+J93)</f>
        <v>-16176</v>
      </c>
      <c r="K64" s="451" t="e">
        <f t="shared" si="7"/>
        <v>#REF!</v>
      </c>
      <c r="L64" s="451" t="e">
        <f t="shared" si="7"/>
        <v>#REF!</v>
      </c>
      <c r="M64" s="451" t="e">
        <f>SUM(+M66+M74+M75+M82+M83+M84+M87+M88+M89+M90+M91+M93+M94)</f>
        <v>#REF!</v>
      </c>
      <c r="N64" s="936"/>
      <c r="O64" s="1095" t="s">
        <v>2125</v>
      </c>
      <c r="P64" s="444"/>
      <c r="Q64" s="943"/>
      <c r="R64" s="1049"/>
      <c r="S64" s="1049"/>
      <c r="T64" s="1049"/>
      <c r="U64" s="1049"/>
      <c r="V64" s="1049"/>
      <c r="W64" s="1049"/>
      <c r="X64" s="1050"/>
      <c r="Y64" s="1049"/>
      <c r="Z64" s="1049"/>
    </row>
    <row r="65" spans="1:26" ht="16.5" hidden="1" thickTop="1">
      <c r="A65" s="838">
        <v>190</v>
      </c>
      <c r="B65" s="824"/>
      <c r="C65" s="824"/>
      <c r="D65" s="824"/>
      <c r="E65" s="825"/>
      <c r="F65" s="912">
        <f t="shared" si="1"/>
        <v>0</v>
      </c>
      <c r="G65" s="1030"/>
      <c r="H65" s="1031"/>
      <c r="I65" s="1031"/>
      <c r="J65" s="1032"/>
      <c r="K65" s="452"/>
      <c r="L65" s="452"/>
      <c r="M65" s="452"/>
      <c r="N65" s="936"/>
      <c r="O65" s="1096"/>
      <c r="P65" s="444"/>
      <c r="Q65" s="943"/>
      <c r="R65" s="1049"/>
      <c r="S65" s="1049"/>
      <c r="T65" s="1049"/>
      <c r="U65" s="1049"/>
      <c r="V65" s="1049"/>
      <c r="W65" s="1049"/>
      <c r="X65" s="1050"/>
      <c r="Y65" s="1049"/>
      <c r="Z65" s="1049"/>
    </row>
    <row r="66" spans="1:26" ht="16.5" thickTop="1">
      <c r="A66" s="1056">
        <v>195</v>
      </c>
      <c r="B66" s="871" t="s">
        <v>2126</v>
      </c>
      <c r="C66" s="869" t="s">
        <v>2145</v>
      </c>
      <c r="D66" s="871"/>
      <c r="E66" s="887">
        <f>SUM(E67:E73)</f>
        <v>0</v>
      </c>
      <c r="F66" s="887">
        <f>SUM(F67:F73)</f>
        <v>0</v>
      </c>
      <c r="G66" s="1015">
        <f t="shared" ref="G66:M66" si="8">SUM(G67:G73)</f>
        <v>0</v>
      </c>
      <c r="H66" s="1016">
        <f>SUM(H67:H73)</f>
        <v>0</v>
      </c>
      <c r="I66" s="1016">
        <f>SUM(I67:I73)</f>
        <v>0</v>
      </c>
      <c r="J66" s="1017">
        <f>SUM(J67:J73)</f>
        <v>0</v>
      </c>
      <c r="K66" s="897" t="e">
        <f t="shared" si="8"/>
        <v>#REF!</v>
      </c>
      <c r="L66" s="897" t="e">
        <f t="shared" si="8"/>
        <v>#REF!</v>
      </c>
      <c r="M66" s="897" t="e">
        <f t="shared" si="8"/>
        <v>#REF!</v>
      </c>
      <c r="N66" s="936"/>
      <c r="O66" s="1090" t="s">
        <v>2145</v>
      </c>
      <c r="P66" s="898"/>
      <c r="Q66" s="943"/>
      <c r="R66" s="1049"/>
      <c r="S66" s="1049"/>
      <c r="T66" s="1049"/>
      <c r="U66" s="1049"/>
      <c r="V66" s="1049"/>
      <c r="W66" s="1049"/>
      <c r="X66" s="1050"/>
      <c r="Y66" s="1049"/>
      <c r="Z66" s="1049"/>
    </row>
    <row r="67" spans="1:26" ht="15.75">
      <c r="A67" s="1057">
        <v>200</v>
      </c>
      <c r="B67" s="839" t="s">
        <v>2127</v>
      </c>
      <c r="C67" s="839" t="s">
        <v>1463</v>
      </c>
      <c r="D67" s="839"/>
      <c r="E67" s="840">
        <f>+OTCHET!E478+OTCHET!E479+OTCHET!E482+OTCHET!E483+OTCHET!E486+OTCHET!E487+OTCHET!E491</f>
        <v>0</v>
      </c>
      <c r="F67" s="840">
        <f t="shared" si="1"/>
        <v>0</v>
      </c>
      <c r="G67" s="985">
        <f>+OTCHET!G478+OTCHET!G479+OTCHET!G482+OTCHET!G483+OTCHET!G486+OTCHET!G487+OTCHET!G491</f>
        <v>0</v>
      </c>
      <c r="H67" s="986">
        <f>+OTCHET!H478+OTCHET!H479+OTCHET!H482+OTCHET!H483+OTCHET!H486+OTCHET!H487+OTCHET!H491</f>
        <v>0</v>
      </c>
      <c r="I67" s="986">
        <f>+OTCHET!I478+OTCHET!I479+OTCHET!I482+OTCHET!I483+OTCHET!I486+OTCHET!I487+OTCHET!I491</f>
        <v>0</v>
      </c>
      <c r="J67" s="987">
        <f>+OTCHET!J478+OTCHET!J479+OTCHET!J482+OTCHET!J483+OTCHET!J486+OTCHET!J487+OTCHET!J491</f>
        <v>0</v>
      </c>
      <c r="K67" s="899" t="e">
        <f>+#REF!+#REF!+#REF!+#REF!+#REF!+#REF!+#REF!</f>
        <v>#REF!</v>
      </c>
      <c r="L67" s="899" t="e">
        <f>+#REF!+#REF!+#REF!+#REF!+#REF!+#REF!+#REF!</f>
        <v>#REF!</v>
      </c>
      <c r="M67" s="899" t="e">
        <f>+#REF!+#REF!+#REF!+#REF!+#REF!+#REF!+#REF!</f>
        <v>#REF!</v>
      </c>
      <c r="N67" s="936"/>
      <c r="O67" s="1082" t="s">
        <v>1463</v>
      </c>
      <c r="P67" s="900"/>
      <c r="Q67" s="943"/>
      <c r="R67" s="1049"/>
      <c r="S67" s="1049"/>
      <c r="T67" s="1049"/>
      <c r="U67" s="1049"/>
      <c r="V67" s="1049"/>
      <c r="W67" s="1049"/>
      <c r="X67" s="1050"/>
      <c r="Y67" s="1049"/>
      <c r="Z67" s="1049"/>
    </row>
    <row r="68" spans="1:26" ht="15.75">
      <c r="A68" s="1057">
        <v>205</v>
      </c>
      <c r="B68" s="848" t="s">
        <v>2128</v>
      </c>
      <c r="C68" s="848" t="s">
        <v>1464</v>
      </c>
      <c r="D68" s="848"/>
      <c r="E68" s="886">
        <f>+OTCHET!E480+OTCHET!E481+OTCHET!E484+OTCHET!E485+OTCHET!E488+OTCHET!E489+OTCHET!E490+OTCHET!E492</f>
        <v>0</v>
      </c>
      <c r="F68" s="886">
        <f t="shared" si="1"/>
        <v>0</v>
      </c>
      <c r="G68" s="1012">
        <f>+OTCHET!G480+OTCHET!G481+OTCHET!G484+OTCHET!G485+OTCHET!G488+OTCHET!G489+OTCHET!G490+OTCHET!G492</f>
        <v>0</v>
      </c>
      <c r="H68" s="1013">
        <f>+OTCHET!H480+OTCHET!H481+OTCHET!H484+OTCHET!H485+OTCHET!H488+OTCHET!H489+OTCHET!H490+OTCHET!H492</f>
        <v>0</v>
      </c>
      <c r="I68" s="1013">
        <f>+OTCHET!I480+OTCHET!I481+OTCHET!I484+OTCHET!I485+OTCHET!I488+OTCHET!I489+OTCHET!I490+OTCHET!I492</f>
        <v>0</v>
      </c>
      <c r="J68" s="1014">
        <f>+OTCHET!J480+OTCHET!J481+OTCHET!J484+OTCHET!J485+OTCHET!J488+OTCHET!J489+OTCHET!J490+OTCHET!J492</f>
        <v>0</v>
      </c>
      <c r="K68" s="899" t="e">
        <f>+#REF!+#REF!+#REF!+#REF!+#REF!+#REF!+#REF!+#REF!</f>
        <v>#REF!</v>
      </c>
      <c r="L68" s="899" t="e">
        <f>+#REF!+#REF!+#REF!+#REF!+#REF!+#REF!+#REF!+#REF!</f>
        <v>#REF!</v>
      </c>
      <c r="M68" s="899" t="e">
        <f>+#REF!+#REF!+#REF!+#REF!+#REF!+#REF!+#REF!+#REF!</f>
        <v>#REF!</v>
      </c>
      <c r="N68" s="936"/>
      <c r="O68" s="1089" t="s">
        <v>1464</v>
      </c>
      <c r="P68" s="900"/>
      <c r="Q68" s="943"/>
      <c r="R68" s="1049"/>
      <c r="S68" s="1049"/>
      <c r="T68" s="1049"/>
      <c r="U68" s="1049"/>
      <c r="V68" s="1049"/>
      <c r="W68" s="1049"/>
      <c r="X68" s="1050"/>
      <c r="Y68" s="1049"/>
      <c r="Z68" s="1049"/>
    </row>
    <row r="69" spans="1:26" ht="15.75">
      <c r="A69" s="1057">
        <v>210</v>
      </c>
      <c r="B69" s="848" t="s">
        <v>2129</v>
      </c>
      <c r="C69" s="848" t="s">
        <v>2099</v>
      </c>
      <c r="D69" s="848"/>
      <c r="E69" s="886">
        <f>+OTCHET!E493</f>
        <v>0</v>
      </c>
      <c r="F69" s="886">
        <f t="shared" si="1"/>
        <v>0</v>
      </c>
      <c r="G69" s="1012">
        <f>+OTCHET!G493</f>
        <v>0</v>
      </c>
      <c r="H69" s="1013">
        <f>+OTCHET!H493</f>
        <v>0</v>
      </c>
      <c r="I69" s="1013">
        <f>+OTCHET!I493</f>
        <v>0</v>
      </c>
      <c r="J69" s="1014">
        <f>+OTCHET!J493</f>
        <v>0</v>
      </c>
      <c r="K69" s="899" t="e">
        <f>+#REF!</f>
        <v>#REF!</v>
      </c>
      <c r="L69" s="899" t="e">
        <f>+#REF!</f>
        <v>#REF!</v>
      </c>
      <c r="M69" s="899" t="e">
        <f>+#REF!</f>
        <v>#REF!</v>
      </c>
      <c r="N69" s="936"/>
      <c r="O69" s="1089" t="s">
        <v>2099</v>
      </c>
      <c r="P69" s="900"/>
      <c r="Q69" s="943"/>
      <c r="R69" s="1049"/>
      <c r="S69" s="1049"/>
      <c r="T69" s="1049"/>
      <c r="U69" s="1049"/>
      <c r="V69" s="1049"/>
      <c r="W69" s="1049"/>
      <c r="X69" s="1050"/>
      <c r="Y69" s="1049"/>
      <c r="Z69" s="1049"/>
    </row>
    <row r="70" spans="1:26" ht="15.75">
      <c r="A70" s="1057">
        <v>215</v>
      </c>
      <c r="B70" s="848" t="s">
        <v>1320</v>
      </c>
      <c r="C70" s="848" t="s">
        <v>2100</v>
      </c>
      <c r="D70" s="848"/>
      <c r="E70" s="886">
        <f>+OTCHET!E498</f>
        <v>0</v>
      </c>
      <c r="F70" s="886">
        <f t="shared" si="1"/>
        <v>0</v>
      </c>
      <c r="G70" s="1012">
        <f>+OTCHET!G498</f>
        <v>0</v>
      </c>
      <c r="H70" s="1013">
        <f>+OTCHET!H498</f>
        <v>0</v>
      </c>
      <c r="I70" s="1013">
        <f>+OTCHET!I498</f>
        <v>0</v>
      </c>
      <c r="J70" s="1014">
        <f>+OTCHET!J498</f>
        <v>0</v>
      </c>
      <c r="K70" s="899" t="e">
        <f>+#REF!</f>
        <v>#REF!</v>
      </c>
      <c r="L70" s="899" t="e">
        <f>+#REF!</f>
        <v>#REF!</v>
      </c>
      <c r="M70" s="899" t="e">
        <f>+#REF!</f>
        <v>#REF!</v>
      </c>
      <c r="N70" s="936"/>
      <c r="O70" s="1089" t="s">
        <v>2100</v>
      </c>
      <c r="P70" s="900"/>
      <c r="Q70" s="943"/>
      <c r="R70" s="1049"/>
      <c r="S70" s="1049"/>
      <c r="T70" s="1049"/>
      <c r="U70" s="1049"/>
      <c r="V70" s="1049"/>
      <c r="W70" s="1049"/>
      <c r="X70" s="1050"/>
      <c r="Y70" s="1049"/>
      <c r="Z70" s="1049"/>
    </row>
    <row r="71" spans="1:26" ht="15.75">
      <c r="A71" s="1057">
        <v>220</v>
      </c>
      <c r="B71" s="848" t="s">
        <v>2130</v>
      </c>
      <c r="C71" s="848" t="s">
        <v>1465</v>
      </c>
      <c r="D71" s="848"/>
      <c r="E71" s="886">
        <f>+OTCHET!E538</f>
        <v>0</v>
      </c>
      <c r="F71" s="886">
        <f t="shared" si="1"/>
        <v>0</v>
      </c>
      <c r="G71" s="1012">
        <f>+OTCHET!G538</f>
        <v>0</v>
      </c>
      <c r="H71" s="1013">
        <f>+OTCHET!H538</f>
        <v>0</v>
      </c>
      <c r="I71" s="1013">
        <f>+OTCHET!I538</f>
        <v>0</v>
      </c>
      <c r="J71" s="1014">
        <f>+OTCHET!J538</f>
        <v>0</v>
      </c>
      <c r="K71" s="899" t="e">
        <f>+#REF!</f>
        <v>#REF!</v>
      </c>
      <c r="L71" s="899" t="e">
        <f>+#REF!</f>
        <v>#REF!</v>
      </c>
      <c r="M71" s="899" t="e">
        <f>+#REF!</f>
        <v>#REF!</v>
      </c>
      <c r="N71" s="936"/>
      <c r="O71" s="1089" t="s">
        <v>1465</v>
      </c>
      <c r="P71" s="900"/>
      <c r="Q71" s="943"/>
      <c r="R71" s="1049"/>
      <c r="S71" s="1049"/>
      <c r="T71" s="1049"/>
      <c r="U71" s="1049"/>
      <c r="V71" s="1049"/>
      <c r="W71" s="1049"/>
      <c r="X71" s="1050"/>
      <c r="Y71" s="1049"/>
      <c r="Z71" s="1049"/>
    </row>
    <row r="72" spans="1:26" ht="15.75">
      <c r="A72" s="1057">
        <v>230</v>
      </c>
      <c r="B72" s="901" t="s">
        <v>1476</v>
      </c>
      <c r="C72" s="901" t="s">
        <v>1466</v>
      </c>
      <c r="D72" s="901"/>
      <c r="E72" s="886">
        <f>+OTCHET!E577+OTCHET!E578</f>
        <v>0</v>
      </c>
      <c r="F72" s="886">
        <f t="shared" si="1"/>
        <v>0</v>
      </c>
      <c r="G72" s="1012">
        <f>+OTCHET!G577+OTCHET!G578</f>
        <v>0</v>
      </c>
      <c r="H72" s="1013">
        <f>+OTCHET!H577+OTCHET!H578</f>
        <v>0</v>
      </c>
      <c r="I72" s="1013">
        <f>+OTCHET!I577+OTCHET!I578</f>
        <v>0</v>
      </c>
      <c r="J72" s="1014">
        <f>+OTCHET!J577+OTCHET!J578</f>
        <v>0</v>
      </c>
      <c r="K72" s="899" t="e">
        <f>+#REF!+#REF!</f>
        <v>#REF!</v>
      </c>
      <c r="L72" s="899" t="e">
        <f>+#REF!+#REF!</f>
        <v>#REF!</v>
      </c>
      <c r="M72" s="899" t="e">
        <f>+#REF!+#REF!</f>
        <v>#REF!</v>
      </c>
      <c r="N72" s="936"/>
      <c r="O72" s="1089" t="s">
        <v>1466</v>
      </c>
      <c r="P72" s="900"/>
      <c r="Q72" s="943"/>
      <c r="R72" s="1049"/>
      <c r="S72" s="1049"/>
      <c r="T72" s="1049"/>
      <c r="U72" s="1049"/>
      <c r="V72" s="1049"/>
      <c r="W72" s="1049"/>
      <c r="X72" s="1050"/>
      <c r="Y72" s="1049"/>
      <c r="Z72" s="1049"/>
    </row>
    <row r="73" spans="1:26" ht="15.75">
      <c r="A73" s="1057">
        <v>235</v>
      </c>
      <c r="B73" s="907" t="s">
        <v>2133</v>
      </c>
      <c r="C73" s="907" t="s">
        <v>1467</v>
      </c>
      <c r="D73" s="907"/>
      <c r="E73" s="842">
        <f>+OTCHET!E579+OTCHET!E580+OTCHET!E581</f>
        <v>0</v>
      </c>
      <c r="F73" s="842">
        <f t="shared" si="1"/>
        <v>0</v>
      </c>
      <c r="G73" s="988">
        <f>+OTCHET!G579+OTCHET!G580+OTCHET!G581</f>
        <v>0</v>
      </c>
      <c r="H73" s="989">
        <f>+OTCHET!H579+OTCHET!H580+OTCHET!H581</f>
        <v>0</v>
      </c>
      <c r="I73" s="989">
        <f>+OTCHET!I579+OTCHET!I580+OTCHET!I581</f>
        <v>0</v>
      </c>
      <c r="J73" s="990">
        <f>+OTCHET!J579+OTCHET!J580+OTCHET!J581</f>
        <v>0</v>
      </c>
      <c r="K73" s="899" t="e">
        <f>+#REF!+#REF!+#REF!</f>
        <v>#REF!</v>
      </c>
      <c r="L73" s="899" t="e">
        <f>+#REF!+#REF!+#REF!</f>
        <v>#REF!</v>
      </c>
      <c r="M73" s="899" t="e">
        <f>+#REF!+#REF!+#REF!</f>
        <v>#REF!</v>
      </c>
      <c r="N73" s="936"/>
      <c r="O73" s="1083" t="s">
        <v>1467</v>
      </c>
      <c r="P73" s="900"/>
      <c r="Q73" s="943"/>
      <c r="R73" s="1049"/>
      <c r="S73" s="1049"/>
      <c r="T73" s="1049"/>
      <c r="U73" s="1049"/>
      <c r="V73" s="1049"/>
      <c r="W73" s="1049"/>
      <c r="X73" s="1050"/>
      <c r="Y73" s="1049"/>
      <c r="Z73" s="1049"/>
    </row>
    <row r="74" spans="1:26" ht="15.75">
      <c r="A74" s="1057">
        <v>240</v>
      </c>
      <c r="B74" s="875" t="s">
        <v>2131</v>
      </c>
      <c r="C74" s="876" t="s">
        <v>2101</v>
      </c>
      <c r="D74" s="875"/>
      <c r="E74" s="890">
        <f>OTCHET!E457</f>
        <v>0</v>
      </c>
      <c r="F74" s="890">
        <f t="shared" si="1"/>
        <v>0</v>
      </c>
      <c r="G74" s="1009">
        <f>OTCHET!G457</f>
        <v>0</v>
      </c>
      <c r="H74" s="1010">
        <f>OTCHET!H457</f>
        <v>0</v>
      </c>
      <c r="I74" s="1010">
        <f>OTCHET!I457</f>
        <v>0</v>
      </c>
      <c r="J74" s="1011">
        <f>OTCHET!J457</f>
        <v>0</v>
      </c>
      <c r="K74" s="899" t="e">
        <f>#REF!</f>
        <v>#REF!</v>
      </c>
      <c r="L74" s="899" t="e">
        <f>#REF!</f>
        <v>#REF!</v>
      </c>
      <c r="M74" s="899" t="e">
        <f>#REF!</f>
        <v>#REF!</v>
      </c>
      <c r="N74" s="936"/>
      <c r="O74" s="1088" t="s">
        <v>2101</v>
      </c>
      <c r="P74" s="900"/>
      <c r="Q74" s="943"/>
      <c r="R74" s="1049"/>
      <c r="S74" s="1049"/>
      <c r="T74" s="1049"/>
      <c r="U74" s="1049"/>
      <c r="V74" s="1049"/>
      <c r="W74" s="1049"/>
      <c r="X74" s="1050"/>
      <c r="Y74" s="1049"/>
      <c r="Z74" s="1049"/>
    </row>
    <row r="75" spans="1:26" ht="15.75">
      <c r="A75" s="1057">
        <v>245</v>
      </c>
      <c r="B75" s="871" t="s">
        <v>2134</v>
      </c>
      <c r="C75" s="869" t="s">
        <v>2146</v>
      </c>
      <c r="D75" s="871"/>
      <c r="E75" s="887">
        <f>SUM(E76:E81)</f>
        <v>0</v>
      </c>
      <c r="F75" s="887">
        <f>SUM(F76:F81)</f>
        <v>0</v>
      </c>
      <c r="G75" s="1015">
        <f t="shared" ref="G75:M75" si="9">SUM(G76:G81)</f>
        <v>0</v>
      </c>
      <c r="H75" s="1016">
        <f>SUM(H76:H81)</f>
        <v>0</v>
      </c>
      <c r="I75" s="1016">
        <f>SUM(I76:I81)</f>
        <v>0</v>
      </c>
      <c r="J75" s="1017">
        <f>SUM(J76:J81)</f>
        <v>0</v>
      </c>
      <c r="K75" s="902">
        <f t="shared" si="9"/>
        <v>0</v>
      </c>
      <c r="L75" s="902">
        <f t="shared" si="9"/>
        <v>0</v>
      </c>
      <c r="M75" s="902">
        <f t="shared" si="9"/>
        <v>0</v>
      </c>
      <c r="N75" s="936"/>
      <c r="O75" s="1090" t="s">
        <v>2146</v>
      </c>
      <c r="P75" s="900"/>
      <c r="Q75" s="943"/>
      <c r="R75" s="1049"/>
      <c r="S75" s="1049"/>
      <c r="T75" s="1049"/>
      <c r="U75" s="1049"/>
      <c r="V75" s="1049"/>
      <c r="W75" s="1049"/>
      <c r="X75" s="1050"/>
      <c r="Y75" s="1049"/>
      <c r="Z75" s="1049"/>
    </row>
    <row r="76" spans="1:26" ht="15.75">
      <c r="A76" s="1057">
        <v>250</v>
      </c>
      <c r="B76" s="839" t="s">
        <v>2135</v>
      </c>
      <c r="C76" s="839" t="s">
        <v>1468</v>
      </c>
      <c r="D76" s="839"/>
      <c r="E76" s="840">
        <f>+OTCHET!E462+OTCHET!E465</f>
        <v>0</v>
      </c>
      <c r="F76" s="840">
        <f t="shared" si="1"/>
        <v>0</v>
      </c>
      <c r="G76" s="985">
        <f>+OTCHET!G462+OTCHET!G465</f>
        <v>0</v>
      </c>
      <c r="H76" s="986">
        <f>+OTCHET!H462+OTCHET!H465</f>
        <v>0</v>
      </c>
      <c r="I76" s="986">
        <f>+OTCHET!I462+OTCHET!I465</f>
        <v>0</v>
      </c>
      <c r="J76" s="987">
        <f>+OTCHET!J462+OTCHET!J465</f>
        <v>0</v>
      </c>
      <c r="K76" s="902"/>
      <c r="L76" s="902"/>
      <c r="M76" s="902"/>
      <c r="N76" s="936"/>
      <c r="O76" s="1082" t="s">
        <v>1468</v>
      </c>
      <c r="P76" s="900"/>
      <c r="Q76" s="943"/>
      <c r="R76" s="1049"/>
      <c r="S76" s="1049"/>
      <c r="T76" s="1049"/>
      <c r="U76" s="1049"/>
      <c r="V76" s="1049"/>
      <c r="W76" s="1049"/>
      <c r="X76" s="1050"/>
      <c r="Y76" s="1049"/>
      <c r="Z76" s="1049"/>
    </row>
    <row r="77" spans="1:26" ht="15.75">
      <c r="A77" s="1057">
        <v>260</v>
      </c>
      <c r="B77" s="848" t="s">
        <v>2136</v>
      </c>
      <c r="C77" s="848" t="s">
        <v>1469</v>
      </c>
      <c r="D77" s="848"/>
      <c r="E77" s="886">
        <f>+OTCHET!E463+OTCHET!E466</f>
        <v>0</v>
      </c>
      <c r="F77" s="886">
        <f t="shared" si="1"/>
        <v>0</v>
      </c>
      <c r="G77" s="1012">
        <f>+OTCHET!G463+OTCHET!G466</f>
        <v>0</v>
      </c>
      <c r="H77" s="1013">
        <f>+OTCHET!H463+OTCHET!H466</f>
        <v>0</v>
      </c>
      <c r="I77" s="1013">
        <f>+OTCHET!I463+OTCHET!I466</f>
        <v>0</v>
      </c>
      <c r="J77" s="1014">
        <f>+OTCHET!J463+OTCHET!J466</f>
        <v>0</v>
      </c>
      <c r="K77" s="902"/>
      <c r="L77" s="902"/>
      <c r="M77" s="902"/>
      <c r="N77" s="936"/>
      <c r="O77" s="1089" t="s">
        <v>1469</v>
      </c>
      <c r="P77" s="900"/>
      <c r="Q77" s="943"/>
      <c r="R77" s="1049"/>
      <c r="S77" s="1049"/>
      <c r="T77" s="1049"/>
      <c r="U77" s="1049"/>
      <c r="V77" s="1049"/>
      <c r="W77" s="1049"/>
      <c r="X77" s="1050"/>
      <c r="Y77" s="1049"/>
      <c r="Z77" s="1049"/>
    </row>
    <row r="78" spans="1:26" ht="15.75">
      <c r="A78" s="1057">
        <v>265</v>
      </c>
      <c r="B78" s="848" t="s">
        <v>1301</v>
      </c>
      <c r="C78" s="848" t="s">
        <v>1470</v>
      </c>
      <c r="D78" s="848"/>
      <c r="E78" s="886">
        <f>OTCHET!E467</f>
        <v>0</v>
      </c>
      <c r="F78" s="886">
        <f t="shared" si="1"/>
        <v>0</v>
      </c>
      <c r="G78" s="1012">
        <f>OTCHET!G467</f>
        <v>0</v>
      </c>
      <c r="H78" s="1013">
        <f>OTCHET!H467</f>
        <v>0</v>
      </c>
      <c r="I78" s="1013">
        <f>OTCHET!I467</f>
        <v>0</v>
      </c>
      <c r="J78" s="1014">
        <f>OTCHET!J467</f>
        <v>0</v>
      </c>
      <c r="K78" s="902"/>
      <c r="L78" s="902"/>
      <c r="M78" s="902"/>
      <c r="N78" s="936"/>
      <c r="O78" s="1089" t="s">
        <v>1470</v>
      </c>
      <c r="P78" s="900"/>
      <c r="Q78" s="943"/>
      <c r="R78" s="1049"/>
      <c r="S78" s="1049"/>
      <c r="T78" s="1049"/>
      <c r="U78" s="1049"/>
      <c r="V78" s="1049"/>
      <c r="W78" s="1049"/>
      <c r="X78" s="1050"/>
      <c r="Y78" s="1049"/>
      <c r="Z78" s="1049"/>
    </row>
    <row r="79" spans="1:26" ht="15.75" hidden="1" customHeight="1">
      <c r="A79" s="1057"/>
      <c r="B79" s="848"/>
      <c r="C79" s="848"/>
      <c r="D79" s="848"/>
      <c r="E79" s="886"/>
      <c r="F79" s="886">
        <f t="shared" si="1"/>
        <v>0</v>
      </c>
      <c r="G79" s="1012"/>
      <c r="H79" s="1013"/>
      <c r="I79" s="1013"/>
      <c r="J79" s="1014"/>
      <c r="K79" s="902"/>
      <c r="L79" s="902"/>
      <c r="M79" s="902"/>
      <c r="N79" s="936"/>
      <c r="O79" s="1089"/>
      <c r="P79" s="900"/>
      <c r="Q79" s="943"/>
      <c r="R79" s="1049"/>
      <c r="S79" s="1049"/>
      <c r="T79" s="1049"/>
      <c r="U79" s="1049"/>
      <c r="V79" s="1049"/>
      <c r="W79" s="1049"/>
      <c r="X79" s="1050"/>
      <c r="Y79" s="1049"/>
      <c r="Z79" s="1049"/>
    </row>
    <row r="80" spans="1:26" ht="15.75">
      <c r="A80" s="1057">
        <v>270</v>
      </c>
      <c r="B80" s="848" t="s">
        <v>2179</v>
      </c>
      <c r="C80" s="848" t="s">
        <v>1471</v>
      </c>
      <c r="D80" s="848"/>
      <c r="E80" s="886">
        <f>+OTCHET!E475</f>
        <v>0</v>
      </c>
      <c r="F80" s="886">
        <f t="shared" si="1"/>
        <v>0</v>
      </c>
      <c r="G80" s="1012">
        <f>+OTCHET!G475</f>
        <v>0</v>
      </c>
      <c r="H80" s="1013">
        <f>+OTCHET!H475</f>
        <v>0</v>
      </c>
      <c r="I80" s="1013">
        <f>+OTCHET!I475</f>
        <v>0</v>
      </c>
      <c r="J80" s="1014">
        <f>+OTCHET!J475</f>
        <v>0</v>
      </c>
      <c r="K80" s="902"/>
      <c r="L80" s="902"/>
      <c r="M80" s="902"/>
      <c r="N80" s="936"/>
      <c r="O80" s="1089" t="s">
        <v>1471</v>
      </c>
      <c r="P80" s="900"/>
      <c r="Q80" s="943"/>
      <c r="R80" s="1049"/>
      <c r="S80" s="1049"/>
      <c r="T80" s="1049"/>
      <c r="U80" s="1049"/>
      <c r="V80" s="1049"/>
      <c r="W80" s="1049"/>
      <c r="X80" s="1050"/>
      <c r="Y80" s="1049"/>
      <c r="Z80" s="1049"/>
    </row>
    <row r="81" spans="1:26" ht="15.75">
      <c r="A81" s="1057">
        <v>275</v>
      </c>
      <c r="B81" s="841" t="s">
        <v>2178</v>
      </c>
      <c r="C81" s="841" t="s">
        <v>1472</v>
      </c>
      <c r="D81" s="841"/>
      <c r="E81" s="842">
        <f>+OTCHET!E476</f>
        <v>0</v>
      </c>
      <c r="F81" s="842">
        <f t="shared" si="1"/>
        <v>0</v>
      </c>
      <c r="G81" s="988">
        <f>+OTCHET!G476</f>
        <v>0</v>
      </c>
      <c r="H81" s="989">
        <f>+OTCHET!H476</f>
        <v>0</v>
      </c>
      <c r="I81" s="989">
        <f>+OTCHET!I476</f>
        <v>0</v>
      </c>
      <c r="J81" s="990">
        <f>+OTCHET!J476</f>
        <v>0</v>
      </c>
      <c r="K81" s="902"/>
      <c r="L81" s="902"/>
      <c r="M81" s="902"/>
      <c r="N81" s="936"/>
      <c r="O81" s="1083" t="s">
        <v>1472</v>
      </c>
      <c r="P81" s="900"/>
      <c r="Q81" s="943"/>
      <c r="R81" s="1049"/>
      <c r="S81" s="1049"/>
      <c r="T81" s="1049"/>
      <c r="U81" s="1049"/>
      <c r="V81" s="1049"/>
      <c r="W81" s="1049"/>
      <c r="X81" s="1050"/>
      <c r="Y81" s="1049"/>
      <c r="Z81" s="1049"/>
    </row>
    <row r="82" spans="1:26" ht="15.75">
      <c r="A82" s="1057">
        <v>280</v>
      </c>
      <c r="B82" s="875" t="s">
        <v>1356</v>
      </c>
      <c r="C82" s="876" t="s">
        <v>2102</v>
      </c>
      <c r="D82" s="875"/>
      <c r="E82" s="890">
        <f>OTCHET!E531</f>
        <v>0</v>
      </c>
      <c r="F82" s="890">
        <f t="shared" si="1"/>
        <v>0</v>
      </c>
      <c r="G82" s="1009">
        <f>OTCHET!G531</f>
        <v>0</v>
      </c>
      <c r="H82" s="1010">
        <f>OTCHET!H531</f>
        <v>0</v>
      </c>
      <c r="I82" s="1010">
        <f>OTCHET!I531</f>
        <v>0</v>
      </c>
      <c r="J82" s="1011">
        <f>OTCHET!J531</f>
        <v>0</v>
      </c>
      <c r="K82" s="902"/>
      <c r="L82" s="902"/>
      <c r="M82" s="902"/>
      <c r="N82" s="936"/>
      <c r="O82" s="1088" t="s">
        <v>2102</v>
      </c>
      <c r="P82" s="900"/>
      <c r="Q82" s="943"/>
      <c r="R82" s="1049"/>
      <c r="S82" s="1049"/>
      <c r="T82" s="1049"/>
      <c r="U82" s="1049"/>
      <c r="V82" s="1049"/>
      <c r="W82" s="1049"/>
      <c r="X82" s="1050"/>
      <c r="Y82" s="1049"/>
      <c r="Z82" s="1049"/>
    </row>
    <row r="83" spans="1:26" ht="15.75">
      <c r="A83" s="1057">
        <v>285</v>
      </c>
      <c r="B83" s="868" t="s">
        <v>1302</v>
      </c>
      <c r="C83" s="848" t="s">
        <v>2103</v>
      </c>
      <c r="D83" s="868"/>
      <c r="E83" s="886">
        <f>OTCHET!E532</f>
        <v>0</v>
      </c>
      <c r="F83" s="886">
        <f t="shared" si="1"/>
        <v>0</v>
      </c>
      <c r="G83" s="1012">
        <f>OTCHET!G532</f>
        <v>0</v>
      </c>
      <c r="H83" s="1013">
        <f>OTCHET!H532</f>
        <v>0</v>
      </c>
      <c r="I83" s="1013">
        <f>OTCHET!I532</f>
        <v>0</v>
      </c>
      <c r="J83" s="1014">
        <f>OTCHET!J532</f>
        <v>0</v>
      </c>
      <c r="K83" s="902"/>
      <c r="L83" s="902"/>
      <c r="M83" s="902"/>
      <c r="N83" s="936"/>
      <c r="O83" s="1089" t="s">
        <v>2103</v>
      </c>
      <c r="P83" s="900"/>
      <c r="Q83" s="943"/>
      <c r="R83" s="1049"/>
      <c r="S83" s="1049"/>
      <c r="T83" s="1049"/>
      <c r="U83" s="1049"/>
      <c r="V83" s="1049"/>
      <c r="W83" s="1049"/>
      <c r="X83" s="1050"/>
      <c r="Y83" s="1049"/>
      <c r="Z83" s="1049"/>
    </row>
    <row r="84" spans="1:26" ht="15.75">
      <c r="A84" s="1057">
        <v>290</v>
      </c>
      <c r="B84" s="871" t="s">
        <v>2109</v>
      </c>
      <c r="C84" s="869" t="s">
        <v>994</v>
      </c>
      <c r="D84" s="871"/>
      <c r="E84" s="887">
        <f>+E85+E86</f>
        <v>0</v>
      </c>
      <c r="F84" s="887">
        <f>+F85+F86</f>
        <v>-78282</v>
      </c>
      <c r="G84" s="1015">
        <f t="shared" ref="G84:M84" si="10">+G85+G86</f>
        <v>-4994</v>
      </c>
      <c r="H84" s="1016">
        <f>+H85+H86</f>
        <v>-56597</v>
      </c>
      <c r="I84" s="1016">
        <f>+I85+I86</f>
        <v>-515</v>
      </c>
      <c r="J84" s="1017">
        <f>+J85+J86</f>
        <v>-16176</v>
      </c>
      <c r="K84" s="902">
        <f t="shared" si="10"/>
        <v>0</v>
      </c>
      <c r="L84" s="902">
        <f t="shared" si="10"/>
        <v>0</v>
      </c>
      <c r="M84" s="902">
        <f t="shared" si="10"/>
        <v>0</v>
      </c>
      <c r="N84" s="936"/>
      <c r="O84" s="1090" t="s">
        <v>994</v>
      </c>
      <c r="P84" s="900"/>
      <c r="Q84" s="943"/>
      <c r="R84" s="1049"/>
      <c r="S84" s="1049"/>
      <c r="T84" s="1049"/>
      <c r="U84" s="1049"/>
      <c r="V84" s="1049"/>
      <c r="W84" s="1049"/>
      <c r="X84" s="1050"/>
      <c r="Y84" s="1049"/>
      <c r="Z84" s="1049"/>
    </row>
    <row r="85" spans="1:26" ht="15.75">
      <c r="A85" s="1057">
        <v>295</v>
      </c>
      <c r="B85" s="839" t="s">
        <v>2108</v>
      </c>
      <c r="C85" s="839" t="s">
        <v>995</v>
      </c>
      <c r="D85" s="908"/>
      <c r="E85" s="840">
        <f>+OTCHET!E499+OTCHET!E508+OTCHET!E512+OTCHET!E539</f>
        <v>0</v>
      </c>
      <c r="F85" s="840">
        <f t="shared" si="1"/>
        <v>0</v>
      </c>
      <c r="G85" s="985">
        <f>+OTCHET!G499+OTCHET!G508+OTCHET!G512+OTCHET!G539</f>
        <v>0</v>
      </c>
      <c r="H85" s="986">
        <f>+OTCHET!H499+OTCHET!H508+OTCHET!H512+OTCHET!H539</f>
        <v>0</v>
      </c>
      <c r="I85" s="986">
        <f>+OTCHET!I499+OTCHET!I508+OTCHET!I512+OTCHET!I539</f>
        <v>0</v>
      </c>
      <c r="J85" s="987">
        <f>+OTCHET!J499+OTCHET!J508+OTCHET!J512+OTCHET!J539</f>
        <v>0</v>
      </c>
      <c r="K85" s="902"/>
      <c r="L85" s="902"/>
      <c r="M85" s="902"/>
      <c r="N85" s="936"/>
      <c r="O85" s="1082" t="s">
        <v>995</v>
      </c>
      <c r="P85" s="900"/>
      <c r="Q85" s="943"/>
      <c r="R85" s="1049"/>
      <c r="S85" s="1049"/>
      <c r="T85" s="1049"/>
      <c r="U85" s="1049"/>
      <c r="V85" s="1049"/>
      <c r="W85" s="1049"/>
      <c r="X85" s="1050"/>
      <c r="Y85" s="1049"/>
      <c r="Z85" s="1049"/>
    </row>
    <row r="86" spans="1:26" ht="15.75">
      <c r="A86" s="1057">
        <v>300</v>
      </c>
      <c r="B86" s="841" t="s">
        <v>2138</v>
      </c>
      <c r="C86" s="841" t="s">
        <v>1788</v>
      </c>
      <c r="D86" s="909"/>
      <c r="E86" s="842">
        <f>+OTCHET!E517+OTCHET!E520+OTCHET!E540</f>
        <v>0</v>
      </c>
      <c r="F86" s="842">
        <f t="shared" si="1"/>
        <v>-78282</v>
      </c>
      <c r="G86" s="988">
        <f>+OTCHET!G517+OTCHET!G520+OTCHET!G540</f>
        <v>-4994</v>
      </c>
      <c r="H86" s="989">
        <f>+OTCHET!H517+OTCHET!H520+OTCHET!H540</f>
        <v>-56597</v>
      </c>
      <c r="I86" s="989">
        <f>+OTCHET!I517+OTCHET!I520+OTCHET!I540</f>
        <v>-515</v>
      </c>
      <c r="J86" s="990">
        <f>+OTCHET!J517+OTCHET!J520+OTCHET!J540</f>
        <v>-16176</v>
      </c>
      <c r="K86" s="902"/>
      <c r="L86" s="902"/>
      <c r="M86" s="902"/>
      <c r="N86" s="936"/>
      <c r="O86" s="1083" t="s">
        <v>1788</v>
      </c>
      <c r="P86" s="900"/>
      <c r="Q86" s="943"/>
      <c r="R86" s="1049"/>
      <c r="S86" s="1049"/>
      <c r="T86" s="1049"/>
      <c r="U86" s="1049"/>
      <c r="V86" s="1049"/>
      <c r="W86" s="1049"/>
      <c r="X86" s="1050"/>
      <c r="Y86" s="1049"/>
      <c r="Z86" s="1049"/>
    </row>
    <row r="87" spans="1:26" ht="15.75">
      <c r="A87" s="1057">
        <v>310</v>
      </c>
      <c r="B87" s="875" t="s">
        <v>965</v>
      </c>
      <c r="C87" s="876" t="s">
        <v>2104</v>
      </c>
      <c r="D87" s="906"/>
      <c r="E87" s="890">
        <f>OTCHET!E527</f>
        <v>0</v>
      </c>
      <c r="F87" s="890">
        <f t="shared" ref="F87:F94" si="11">+G87+H87+I87+J87</f>
        <v>0</v>
      </c>
      <c r="G87" s="1009">
        <f>OTCHET!G527</f>
        <v>0</v>
      </c>
      <c r="H87" s="1010">
        <f>OTCHET!H527</f>
        <v>0</v>
      </c>
      <c r="I87" s="1010">
        <f>OTCHET!I527</f>
        <v>0</v>
      </c>
      <c r="J87" s="1011">
        <f>OTCHET!J527</f>
        <v>0</v>
      </c>
      <c r="K87" s="902"/>
      <c r="L87" s="902"/>
      <c r="M87" s="902"/>
      <c r="N87" s="936"/>
      <c r="O87" s="1088" t="s">
        <v>2104</v>
      </c>
      <c r="P87" s="900"/>
      <c r="Q87" s="943"/>
      <c r="R87" s="1049"/>
      <c r="S87" s="1049"/>
      <c r="T87" s="1049"/>
      <c r="U87" s="1049"/>
      <c r="V87" s="1049"/>
      <c r="W87" s="1049"/>
      <c r="X87" s="1050"/>
      <c r="Y87" s="1049"/>
      <c r="Z87" s="1049"/>
    </row>
    <row r="88" spans="1:26" ht="15.75">
      <c r="A88" s="1057">
        <v>320</v>
      </c>
      <c r="B88" s="868" t="s">
        <v>2107</v>
      </c>
      <c r="C88" s="848" t="s">
        <v>1473</v>
      </c>
      <c r="D88" s="868"/>
      <c r="E88" s="886">
        <f>+OTCHET!E563+OTCHET!E564+OTCHET!E565+OTCHET!E566+OTCHET!E567+OTCHET!E568</f>
        <v>0</v>
      </c>
      <c r="F88" s="886">
        <f t="shared" si="11"/>
        <v>150409</v>
      </c>
      <c r="G88" s="1012">
        <f>+OTCHET!G563+OTCHET!G564+OTCHET!G565+OTCHET!G566+OTCHET!G567+OTCHET!G568</f>
        <v>0</v>
      </c>
      <c r="H88" s="1013">
        <f>+OTCHET!H563+OTCHET!H564+OTCHET!H565+OTCHET!H566+OTCHET!H567+OTCHET!H568</f>
        <v>150409</v>
      </c>
      <c r="I88" s="1013">
        <f>+OTCHET!I563+OTCHET!I564+OTCHET!I565+OTCHET!I566+OTCHET!I567+OTCHET!I568</f>
        <v>0</v>
      </c>
      <c r="J88" s="1014">
        <f>+OTCHET!J563+OTCHET!J564+OTCHET!J565+OTCHET!J566+OTCHET!J567+OTCHET!J568</f>
        <v>0</v>
      </c>
      <c r="K88" s="902"/>
      <c r="L88" s="902"/>
      <c r="M88" s="902"/>
      <c r="N88" s="936"/>
      <c r="O88" s="1089" t="s">
        <v>1473</v>
      </c>
      <c r="P88" s="900"/>
      <c r="Q88" s="943"/>
      <c r="R88" s="1049"/>
      <c r="S88" s="1049"/>
      <c r="T88" s="1049"/>
      <c r="U88" s="1049"/>
      <c r="V88" s="1049"/>
      <c r="W88" s="1049"/>
      <c r="X88" s="1050"/>
      <c r="Y88" s="1049"/>
      <c r="Z88" s="1049"/>
    </row>
    <row r="89" spans="1:26" ht="15.75">
      <c r="A89" s="1057">
        <v>330</v>
      </c>
      <c r="B89" s="901" t="s">
        <v>2106</v>
      </c>
      <c r="C89" s="901" t="s">
        <v>1474</v>
      </c>
      <c r="D89" s="901"/>
      <c r="E89" s="860">
        <f>+OTCHET!E569+OTCHET!E570+OTCHET!E571+OTCHET!E572+OTCHET!E573+OTCHET!E574+OTCHET!E575</f>
        <v>0</v>
      </c>
      <c r="F89" s="860">
        <f t="shared" si="11"/>
        <v>-71952</v>
      </c>
      <c r="G89" s="976">
        <f>+OTCHET!G569+OTCHET!G570+OTCHET!G571+OTCHET!G572+OTCHET!G573+OTCHET!G574+OTCHET!G575</f>
        <v>0</v>
      </c>
      <c r="H89" s="977">
        <f>+OTCHET!H569+OTCHET!H570+OTCHET!H571+OTCHET!H572+OTCHET!H573+OTCHET!H574+OTCHET!H575</f>
        <v>-71952</v>
      </c>
      <c r="I89" s="977">
        <f>+OTCHET!I569+OTCHET!I570+OTCHET!I571+OTCHET!I572+OTCHET!I573+OTCHET!I574+OTCHET!I575</f>
        <v>0</v>
      </c>
      <c r="J89" s="978">
        <f>+OTCHET!J569+OTCHET!J570+OTCHET!J571+OTCHET!J572+OTCHET!J573+OTCHET!J574+OTCHET!J575</f>
        <v>0</v>
      </c>
      <c r="K89" s="903"/>
      <c r="L89" s="903"/>
      <c r="M89" s="903"/>
      <c r="N89" s="936"/>
      <c r="O89" s="1079" t="s">
        <v>1474</v>
      </c>
      <c r="P89" s="900"/>
      <c r="Q89" s="943"/>
      <c r="R89" s="1049"/>
      <c r="S89" s="1049"/>
      <c r="T89" s="1049"/>
      <c r="U89" s="1049"/>
      <c r="V89" s="1049"/>
      <c r="W89" s="1049"/>
      <c r="X89" s="1050"/>
      <c r="Y89" s="1049"/>
      <c r="Z89" s="1049"/>
    </row>
    <row r="90" spans="1:26" ht="15.75">
      <c r="A90" s="1057">
        <v>335</v>
      </c>
      <c r="B90" s="848" t="s">
        <v>2105</v>
      </c>
      <c r="C90" s="848" t="s">
        <v>1475</v>
      </c>
      <c r="D90" s="901"/>
      <c r="E90" s="860">
        <f>+OTCHET!E576</f>
        <v>0</v>
      </c>
      <c r="F90" s="860">
        <f t="shared" si="11"/>
        <v>-190</v>
      </c>
      <c r="G90" s="976">
        <f>+OTCHET!G576</f>
        <v>0</v>
      </c>
      <c r="H90" s="977">
        <f>+OTCHET!H576</f>
        <v>-190</v>
      </c>
      <c r="I90" s="977">
        <f>+OTCHET!I576</f>
        <v>0</v>
      </c>
      <c r="J90" s="978">
        <f>+OTCHET!J576</f>
        <v>0</v>
      </c>
      <c r="K90" s="903"/>
      <c r="L90" s="903"/>
      <c r="M90" s="903"/>
      <c r="N90" s="936"/>
      <c r="O90" s="1079" t="s">
        <v>1475</v>
      </c>
      <c r="P90" s="900"/>
      <c r="Q90" s="943"/>
      <c r="R90" s="1049"/>
      <c r="S90" s="1049"/>
      <c r="T90" s="1049"/>
      <c r="U90" s="1049"/>
      <c r="V90" s="1049"/>
      <c r="W90" s="1049"/>
      <c r="X90" s="1050"/>
      <c r="Y90" s="1049"/>
      <c r="Z90" s="1049"/>
    </row>
    <row r="91" spans="1:26" ht="15.75">
      <c r="A91" s="1057">
        <v>340</v>
      </c>
      <c r="B91" s="848" t="s">
        <v>1481</v>
      </c>
      <c r="C91" s="848" t="s">
        <v>1482</v>
      </c>
      <c r="D91" s="848"/>
      <c r="E91" s="860">
        <f>+OTCHET!E583+OTCHET!E584</f>
        <v>0</v>
      </c>
      <c r="F91" s="860">
        <f t="shared" si="11"/>
        <v>0</v>
      </c>
      <c r="G91" s="976">
        <f>+OTCHET!G583+OTCHET!G584</f>
        <v>0</v>
      </c>
      <c r="H91" s="977">
        <f>+OTCHET!H583+OTCHET!H584</f>
        <v>0</v>
      </c>
      <c r="I91" s="977">
        <f>+OTCHET!I583+OTCHET!I584</f>
        <v>0</v>
      </c>
      <c r="J91" s="978">
        <f>+OTCHET!J583+OTCHET!J584</f>
        <v>0</v>
      </c>
      <c r="K91" s="903"/>
      <c r="L91" s="903"/>
      <c r="M91" s="903"/>
      <c r="N91" s="936"/>
      <c r="O91" s="1079" t="s">
        <v>1482</v>
      </c>
      <c r="P91" s="900"/>
      <c r="Q91" s="943"/>
      <c r="R91" s="1049"/>
      <c r="S91" s="1049"/>
      <c r="T91" s="1049"/>
      <c r="U91" s="1049"/>
      <c r="V91" s="1049"/>
      <c r="W91" s="1049"/>
      <c r="X91" s="1050"/>
      <c r="Y91" s="1049"/>
      <c r="Z91" s="1049"/>
    </row>
    <row r="92" spans="1:26" ht="15.75">
      <c r="A92" s="1057">
        <v>345</v>
      </c>
      <c r="B92" s="848" t="s">
        <v>1483</v>
      </c>
      <c r="C92" s="901" t="s">
        <v>1484</v>
      </c>
      <c r="D92" s="848"/>
      <c r="E92" s="860">
        <f>+OTCHET!E585+OTCHET!E586</f>
        <v>0</v>
      </c>
      <c r="F92" s="860">
        <f t="shared" si="11"/>
        <v>0</v>
      </c>
      <c r="G92" s="976">
        <f>+OTCHET!G585+OTCHET!G586</f>
        <v>0</v>
      </c>
      <c r="H92" s="977">
        <f>+OTCHET!H585+OTCHET!H586</f>
        <v>0</v>
      </c>
      <c r="I92" s="977">
        <f>+OTCHET!I585+OTCHET!I586</f>
        <v>0</v>
      </c>
      <c r="J92" s="978">
        <f>+OTCHET!J585+OTCHET!J586</f>
        <v>0</v>
      </c>
      <c r="K92" s="903"/>
      <c r="L92" s="903"/>
      <c r="M92" s="903"/>
      <c r="N92" s="936"/>
      <c r="O92" s="1079" t="s">
        <v>1484</v>
      </c>
      <c r="P92" s="900"/>
      <c r="Q92" s="943"/>
      <c r="R92" s="1049"/>
      <c r="S92" s="1049"/>
      <c r="T92" s="1049"/>
      <c r="U92" s="1049"/>
      <c r="V92" s="1049"/>
      <c r="W92" s="1049"/>
      <c r="X92" s="1050"/>
      <c r="Y92" s="1049"/>
      <c r="Z92" s="1049"/>
    </row>
    <row r="93" spans="1:26" ht="15.75">
      <c r="A93" s="1057">
        <v>350</v>
      </c>
      <c r="B93" s="869" t="s">
        <v>1303</v>
      </c>
      <c r="C93" s="869" t="s">
        <v>2139</v>
      </c>
      <c r="D93" s="869"/>
      <c r="E93" s="862">
        <f>OTCHET!E587</f>
        <v>0</v>
      </c>
      <c r="F93" s="862">
        <f t="shared" si="11"/>
        <v>0</v>
      </c>
      <c r="G93" s="955">
        <f>OTCHET!G587</f>
        <v>75317</v>
      </c>
      <c r="H93" s="956">
        <f>OTCHET!H587</f>
        <v>-21670</v>
      </c>
      <c r="I93" s="956">
        <f>OTCHET!I587</f>
        <v>-53647</v>
      </c>
      <c r="J93" s="957">
        <f>OTCHET!J587</f>
        <v>0</v>
      </c>
      <c r="K93" s="903"/>
      <c r="L93" s="903"/>
      <c r="M93" s="903"/>
      <c r="N93" s="936"/>
      <c r="O93" s="1075" t="s">
        <v>2139</v>
      </c>
      <c r="P93" s="900"/>
      <c r="Q93" s="943"/>
      <c r="R93" s="1049"/>
      <c r="S93" s="1049"/>
      <c r="T93" s="1049"/>
      <c r="U93" s="1049"/>
      <c r="V93" s="1049"/>
      <c r="W93" s="1049"/>
      <c r="X93" s="1050"/>
      <c r="Y93" s="1049"/>
      <c r="Z93" s="1049"/>
    </row>
    <row r="94" spans="1:26" ht="16.5" thickBot="1">
      <c r="A94" s="1058">
        <v>355</v>
      </c>
      <c r="B94" s="910" t="s">
        <v>728</v>
      </c>
      <c r="C94" s="910" t="s">
        <v>727</v>
      </c>
      <c r="D94" s="910"/>
      <c r="E94" s="911">
        <f>+OTCHET!E590</f>
        <v>0</v>
      </c>
      <c r="F94" s="911">
        <f t="shared" si="11"/>
        <v>0</v>
      </c>
      <c r="G94" s="1033">
        <f>+OTCHET!G590</f>
        <v>21155</v>
      </c>
      <c r="H94" s="1034">
        <f>+OTCHET!H590</f>
        <v>-21670</v>
      </c>
      <c r="I94" s="1034">
        <f>+OTCHET!I590</f>
        <v>515</v>
      </c>
      <c r="J94" s="1035">
        <f>+OTCHET!J590</f>
        <v>0</v>
      </c>
      <c r="K94" s="904"/>
      <c r="L94" s="904"/>
      <c r="M94" s="904"/>
      <c r="N94" s="936"/>
      <c r="O94" s="1097" t="s">
        <v>727</v>
      </c>
      <c r="P94" s="905"/>
      <c r="Q94" s="943"/>
      <c r="R94" s="1049"/>
      <c r="S94" s="1049"/>
      <c r="T94" s="1049"/>
      <c r="U94" s="1049"/>
      <c r="V94" s="1049"/>
      <c r="W94" s="1049"/>
      <c r="X94" s="1050"/>
      <c r="Y94" s="1049"/>
      <c r="Z94" s="1049"/>
    </row>
    <row r="95" spans="1:26" ht="16.5" hidden="1" thickBot="1">
      <c r="B95" s="826" t="s">
        <v>2085</v>
      </c>
      <c r="C95" s="826"/>
      <c r="D95" s="826"/>
      <c r="E95" s="827"/>
      <c r="F95" s="827"/>
      <c r="G95" s="827"/>
      <c r="H95" s="827"/>
      <c r="I95" s="827"/>
      <c r="J95" s="827"/>
      <c r="K95" s="432"/>
      <c r="L95" s="432"/>
      <c r="M95" s="432"/>
      <c r="N95" s="938"/>
      <c r="O95" s="826"/>
      <c r="P95" s="444"/>
      <c r="Q95" s="943"/>
      <c r="R95" s="1049"/>
      <c r="S95" s="1049"/>
      <c r="T95" s="1049"/>
      <c r="U95" s="1049"/>
      <c r="V95" s="1049"/>
      <c r="W95" s="1049"/>
      <c r="X95" s="1050"/>
      <c r="Y95" s="1049"/>
      <c r="Z95" s="1049"/>
    </row>
    <row r="96" spans="1:26" ht="16.5" hidden="1" thickBot="1">
      <c r="B96" s="826" t="s">
        <v>2086</v>
      </c>
      <c r="C96" s="826"/>
      <c r="D96" s="826"/>
      <c r="E96" s="827"/>
      <c r="F96" s="827"/>
      <c r="G96" s="827"/>
      <c r="H96" s="827"/>
      <c r="I96" s="827"/>
      <c r="J96" s="827"/>
      <c r="K96" s="432"/>
      <c r="L96" s="432"/>
      <c r="M96" s="432"/>
      <c r="N96" s="938"/>
      <c r="O96" s="826"/>
      <c r="P96" s="444"/>
      <c r="Q96" s="943"/>
      <c r="R96" s="1049"/>
      <c r="S96" s="1049"/>
      <c r="T96" s="1049"/>
      <c r="U96" s="1049"/>
      <c r="V96" s="1049"/>
      <c r="W96" s="1049"/>
      <c r="X96" s="1050"/>
      <c r="Y96" s="1049"/>
      <c r="Z96" s="1049"/>
    </row>
    <row r="97" spans="2:26" ht="16.5" hidden="1" thickBot="1">
      <c r="B97" s="826" t="s">
        <v>2087</v>
      </c>
      <c r="C97" s="826"/>
      <c r="D97" s="826"/>
      <c r="E97" s="827"/>
      <c r="F97" s="827"/>
      <c r="G97" s="827"/>
      <c r="H97" s="827"/>
      <c r="I97" s="827"/>
      <c r="J97" s="828"/>
      <c r="K97" s="453"/>
      <c r="L97" s="453"/>
      <c r="M97" s="453"/>
      <c r="N97" s="938"/>
      <c r="O97" s="826"/>
      <c r="P97" s="444"/>
      <c r="Q97" s="943"/>
      <c r="R97" s="1049"/>
      <c r="S97" s="1049"/>
      <c r="T97" s="1049"/>
      <c r="U97" s="1049"/>
      <c r="V97" s="1049"/>
      <c r="W97" s="1049"/>
      <c r="X97" s="1050"/>
      <c r="Y97" s="1049"/>
      <c r="Z97" s="1049"/>
    </row>
    <row r="98" spans="2:26" ht="16.5" hidden="1" thickBot="1">
      <c r="B98" s="829" t="s">
        <v>2088</v>
      </c>
      <c r="C98" s="830"/>
      <c r="D98" s="830"/>
      <c r="E98" s="827"/>
      <c r="F98" s="827"/>
      <c r="G98" s="827"/>
      <c r="H98" s="827"/>
      <c r="I98" s="827"/>
      <c r="J98" s="828"/>
      <c r="K98" s="453"/>
      <c r="L98" s="453"/>
      <c r="M98" s="453"/>
      <c r="N98" s="938"/>
      <c r="O98" s="830"/>
      <c r="P98" s="444"/>
      <c r="Q98" s="943"/>
      <c r="R98" s="1049"/>
      <c r="S98" s="1049"/>
      <c r="T98" s="1049"/>
      <c r="U98" s="1049"/>
      <c r="V98" s="1049"/>
      <c r="W98" s="1049"/>
      <c r="X98" s="1050"/>
      <c r="Y98" s="1049"/>
      <c r="Z98" s="1049"/>
    </row>
    <row r="99" spans="2:26" ht="16.5" hidden="1" thickBot="1">
      <c r="B99" s="829"/>
      <c r="C99" s="829"/>
      <c r="D99" s="829"/>
      <c r="E99" s="831"/>
      <c r="F99" s="831"/>
      <c r="G99" s="831"/>
      <c r="H99" s="831"/>
      <c r="I99" s="831"/>
      <c r="J99" s="831"/>
      <c r="K99" s="455"/>
      <c r="L99" s="455"/>
      <c r="M99" s="455"/>
      <c r="N99" s="937"/>
      <c r="O99" s="829"/>
      <c r="P99" s="435"/>
      <c r="Q99" s="943"/>
      <c r="R99" s="1049"/>
      <c r="S99" s="1049"/>
      <c r="T99" s="1049"/>
      <c r="U99" s="1049"/>
      <c r="V99" s="1049"/>
      <c r="W99" s="1049"/>
      <c r="X99" s="1050"/>
      <c r="Y99" s="1049"/>
      <c r="Z99" s="1049"/>
    </row>
    <row r="100" spans="2:26" ht="16.5" hidden="1" thickBot="1">
      <c r="B100" s="830" t="s">
        <v>2089</v>
      </c>
      <c r="C100" s="830"/>
      <c r="D100" s="830"/>
      <c r="E100" s="831"/>
      <c r="F100" s="831"/>
      <c r="G100" s="831"/>
      <c r="H100" s="831"/>
      <c r="I100" s="831"/>
      <c r="J100" s="831"/>
      <c r="K100" s="454"/>
      <c r="L100" s="454"/>
      <c r="M100" s="454"/>
      <c r="N100" s="937"/>
      <c r="O100" s="830"/>
      <c r="P100" s="435"/>
      <c r="Q100" s="943"/>
      <c r="R100" s="1049"/>
      <c r="S100" s="1049"/>
      <c r="T100" s="1049"/>
      <c r="U100" s="1049"/>
      <c r="V100" s="1049"/>
      <c r="W100" s="1049"/>
      <c r="X100" s="1050"/>
      <c r="Y100" s="1049"/>
      <c r="Z100" s="1049"/>
    </row>
    <row r="101" spans="2:26" ht="16.5" hidden="1" thickBot="1">
      <c r="B101" s="826" t="s">
        <v>2087</v>
      </c>
      <c r="C101" s="826"/>
      <c r="D101" s="826"/>
      <c r="E101" s="831"/>
      <c r="F101" s="832"/>
      <c r="G101" s="832"/>
      <c r="H101" s="832"/>
      <c r="I101" s="831"/>
      <c r="J101" s="831"/>
      <c r="K101" s="455"/>
      <c r="L101" s="455"/>
      <c r="M101" s="455"/>
      <c r="N101" s="937"/>
      <c r="O101" s="826"/>
      <c r="P101" s="435"/>
      <c r="Q101" s="943"/>
      <c r="R101" s="1049"/>
      <c r="S101" s="1049"/>
      <c r="T101" s="1049"/>
      <c r="U101" s="1049"/>
      <c r="V101" s="1049"/>
      <c r="W101" s="1049"/>
      <c r="X101" s="1050"/>
      <c r="Y101" s="1049"/>
      <c r="Z101" s="1049"/>
    </row>
    <row r="102" spans="2:26" ht="16.5" hidden="1" thickBot="1">
      <c r="B102" s="829" t="s">
        <v>2088</v>
      </c>
      <c r="C102" s="829"/>
      <c r="D102" s="829"/>
      <c r="E102" s="831"/>
      <c r="F102" s="832"/>
      <c r="G102" s="832"/>
      <c r="H102" s="832"/>
      <c r="I102" s="831"/>
      <c r="J102" s="831"/>
      <c r="K102" s="455"/>
      <c r="L102" s="455"/>
      <c r="M102" s="454"/>
      <c r="N102" s="939"/>
      <c r="O102" s="829"/>
      <c r="P102" s="435"/>
      <c r="Q102" s="943"/>
      <c r="R102" s="1049"/>
      <c r="S102" s="1049"/>
      <c r="T102" s="1049"/>
      <c r="U102" s="1049"/>
      <c r="V102" s="1049"/>
      <c r="W102" s="1049"/>
      <c r="X102" s="1050"/>
      <c r="Y102" s="1049"/>
      <c r="Z102" s="1049"/>
    </row>
    <row r="103" spans="2:26" ht="16.5" thickTop="1">
      <c r="B103" s="1465">
        <f>+IF(+SUM(E$63:J$63)=0,0,"Контрола: дефицит/излишък = финансиране с обратен знак (V. + VІ. = 0)")</f>
        <v>0</v>
      </c>
      <c r="C103" s="1108"/>
      <c r="D103" s="1108"/>
      <c r="E103" s="1109">
        <f t="shared" ref="E103:J103" si="12">+E$62+E$64</f>
        <v>0</v>
      </c>
      <c r="F103" s="1109">
        <f t="shared" si="12"/>
        <v>0</v>
      </c>
      <c r="G103" s="1110">
        <f t="shared" si="12"/>
        <v>0</v>
      </c>
      <c r="H103" s="1110">
        <f t="shared" si="12"/>
        <v>0</v>
      </c>
      <c r="I103" s="1110">
        <f t="shared" si="12"/>
        <v>0</v>
      </c>
      <c r="J103" s="1110">
        <f t="shared" si="12"/>
        <v>0</v>
      </c>
      <c r="K103" s="456"/>
      <c r="L103" s="456"/>
      <c r="M103" s="456"/>
      <c r="N103" s="939"/>
      <c r="O103" s="833"/>
      <c r="P103" s="435"/>
      <c r="Q103" s="943"/>
      <c r="R103" s="1049"/>
      <c r="S103" s="1049"/>
      <c r="T103" s="1049"/>
      <c r="U103" s="1049"/>
      <c r="V103" s="1049"/>
      <c r="W103" s="1049"/>
      <c r="X103" s="1050"/>
      <c r="Y103" s="1049"/>
      <c r="Z103" s="1049"/>
    </row>
    <row r="104" spans="2:26" ht="15.75">
      <c r="B104" s="833"/>
      <c r="C104" s="833"/>
      <c r="D104" s="833"/>
      <c r="E104" s="834"/>
      <c r="F104" s="1119"/>
      <c r="G104" s="1115"/>
      <c r="H104" s="818"/>
      <c r="I104" s="818"/>
      <c r="K104" s="456"/>
      <c r="L104" s="456"/>
      <c r="M104" s="456"/>
      <c r="N104" s="939"/>
      <c r="O104" s="833"/>
      <c r="P104" s="435"/>
      <c r="Q104" s="940"/>
      <c r="R104" s="1049"/>
      <c r="S104" s="1049"/>
      <c r="T104" s="1049"/>
      <c r="U104" s="1049"/>
      <c r="V104" s="1049"/>
      <c r="W104" s="1049"/>
      <c r="X104" s="1050"/>
      <c r="Y104" s="1049"/>
      <c r="Z104" s="1049"/>
    </row>
    <row r="105" spans="2:26" ht="19.5" customHeight="1">
      <c r="B105" s="1351" t="str">
        <f>+OTCHET!H601</f>
        <v>accountant@pz.government.bg</v>
      </c>
      <c r="C105" s="833"/>
      <c r="D105" s="833"/>
      <c r="E105" s="1120"/>
      <c r="F105" s="420"/>
      <c r="G105" s="1352">
        <f>+OTCHET!E601</f>
        <v>34</v>
      </c>
      <c r="H105" s="1352">
        <f>+OTCHET!F601</f>
        <v>400023</v>
      </c>
      <c r="I105" s="1353"/>
      <c r="J105" s="1896">
        <f>+OTCHET!B601</f>
        <v>0</v>
      </c>
      <c r="K105" s="456"/>
      <c r="L105" s="456"/>
      <c r="M105" s="456"/>
      <c r="N105" s="939"/>
      <c r="O105" s="833"/>
      <c r="P105" s="435"/>
      <c r="Q105" s="940"/>
      <c r="R105" s="1049"/>
      <c r="S105" s="1049"/>
      <c r="T105" s="1049"/>
      <c r="U105" s="1049"/>
      <c r="V105" s="1049"/>
      <c r="W105" s="1049"/>
      <c r="X105" s="1050"/>
      <c r="Y105" s="1049"/>
      <c r="Z105" s="1049"/>
    </row>
    <row r="106" spans="2:26" ht="15.75">
      <c r="B106" s="1133" t="s">
        <v>1327</v>
      </c>
      <c r="C106" s="1354"/>
      <c r="D106" s="1354"/>
      <c r="E106" s="1355"/>
      <c r="F106" s="1355"/>
      <c r="G106" s="2032" t="s">
        <v>1326</v>
      </c>
      <c r="H106" s="2032"/>
      <c r="I106" s="1356"/>
      <c r="J106" s="1134" t="s">
        <v>1325</v>
      </c>
      <c r="K106" s="456"/>
      <c r="L106" s="456"/>
      <c r="M106" s="456"/>
      <c r="N106" s="939"/>
      <c r="O106" s="833"/>
      <c r="P106" s="435"/>
      <c r="Q106" s="940"/>
      <c r="R106" s="1049"/>
      <c r="S106" s="1049"/>
      <c r="T106" s="1049"/>
      <c r="U106" s="1049"/>
      <c r="V106" s="1049"/>
      <c r="W106" s="1049"/>
      <c r="X106" s="1050"/>
      <c r="Y106" s="1049"/>
      <c r="Z106" s="1049"/>
    </row>
    <row r="107" spans="2:26" ht="17.25" customHeight="1">
      <c r="B107" s="1117" t="s">
        <v>1307</v>
      </c>
      <c r="C107" s="838"/>
      <c r="D107" s="838"/>
      <c r="E107" s="1886"/>
      <c r="F107" s="1357"/>
      <c r="G107" s="818"/>
      <c r="H107" s="818"/>
      <c r="I107" s="818"/>
      <c r="J107" s="818"/>
      <c r="K107" s="456"/>
      <c r="L107" s="456"/>
      <c r="M107" s="456"/>
      <c r="N107" s="939"/>
      <c r="O107" s="833"/>
      <c r="P107" s="435"/>
      <c r="Q107" s="940"/>
      <c r="R107" s="1049"/>
      <c r="S107" s="1049"/>
      <c r="T107" s="1049"/>
      <c r="U107" s="1049"/>
      <c r="V107" s="1049"/>
      <c r="W107" s="1049"/>
      <c r="X107" s="1050"/>
      <c r="Y107" s="1049"/>
      <c r="Z107" s="1049"/>
    </row>
    <row r="108" spans="2:26" ht="17.25" customHeight="1">
      <c r="B108" s="1353"/>
      <c r="C108" s="835"/>
      <c r="D108" s="833"/>
      <c r="E108" s="2031" t="str">
        <f>+OTCHET!D599</f>
        <v>НАДЕЖДА ЦОКОВА</v>
      </c>
      <c r="F108" s="2031"/>
      <c r="G108" s="818"/>
      <c r="H108" s="818"/>
      <c r="I108" s="818"/>
      <c r="J108" s="818"/>
      <c r="K108" s="456"/>
      <c r="L108" s="456"/>
      <c r="M108" s="456"/>
      <c r="N108" s="939"/>
      <c r="O108" s="833"/>
      <c r="P108" s="435"/>
      <c r="Q108" s="940"/>
      <c r="R108" s="1049"/>
      <c r="S108" s="1049"/>
      <c r="T108" s="1049"/>
      <c r="U108" s="1049"/>
      <c r="V108" s="1049"/>
      <c r="W108" s="1049"/>
      <c r="X108" s="1050"/>
      <c r="Y108" s="1049"/>
      <c r="Z108" s="1049"/>
    </row>
    <row r="109" spans="2:26" ht="19.5" customHeight="1">
      <c r="B109" s="838"/>
      <c r="E109" s="818"/>
      <c r="F109" s="818"/>
      <c r="G109" s="818"/>
      <c r="H109" s="818"/>
      <c r="I109" s="818"/>
      <c r="J109" s="818"/>
      <c r="K109" s="456"/>
      <c r="L109" s="456"/>
      <c r="M109" s="456"/>
      <c r="N109" s="939"/>
      <c r="O109" s="835"/>
      <c r="P109" s="435"/>
      <c r="Q109" s="940"/>
      <c r="R109" s="1049"/>
      <c r="S109" s="1049"/>
      <c r="T109" s="1049"/>
      <c r="U109" s="1049"/>
      <c r="V109" s="1049"/>
      <c r="W109" s="1049"/>
      <c r="X109" s="1050"/>
      <c r="Y109" s="1049"/>
      <c r="Z109" s="1049"/>
    </row>
    <row r="110" spans="2:26" ht="15.75" customHeight="1">
      <c r="E110" s="818"/>
      <c r="F110" s="818"/>
      <c r="G110" s="818"/>
      <c r="H110" s="818"/>
      <c r="I110" s="818"/>
      <c r="J110" s="818"/>
      <c r="K110" s="456"/>
      <c r="L110" s="456"/>
      <c r="M110" s="456"/>
      <c r="N110" s="939"/>
      <c r="O110" s="833"/>
      <c r="P110" s="435"/>
      <c r="Q110" s="940"/>
      <c r="R110" s="1049"/>
      <c r="S110" s="1049"/>
      <c r="T110" s="1049"/>
      <c r="U110" s="1049"/>
      <c r="V110" s="1049"/>
      <c r="W110" s="1049"/>
      <c r="X110" s="1050"/>
      <c r="Y110" s="1049"/>
      <c r="Z110" s="1049"/>
    </row>
    <row r="111" spans="2:26" ht="15.75">
      <c r="B111" s="1118" t="s">
        <v>1269</v>
      </c>
      <c r="C111" s="833"/>
      <c r="D111" s="833"/>
      <c r="E111" s="1357"/>
      <c r="F111" s="1357"/>
      <c r="G111" s="818"/>
      <c r="H111" s="1118" t="s">
        <v>1322</v>
      </c>
      <c r="I111" s="1887"/>
      <c r="J111" s="1358"/>
      <c r="K111" s="456"/>
      <c r="L111" s="456"/>
      <c r="M111" s="456"/>
      <c r="N111" s="939"/>
      <c r="O111" s="837"/>
      <c r="P111" s="435"/>
      <c r="Q111" s="940"/>
      <c r="R111" s="1049"/>
      <c r="S111" s="1049"/>
      <c r="T111" s="1049"/>
      <c r="U111" s="1049"/>
      <c r="V111" s="1049"/>
      <c r="W111" s="1049"/>
      <c r="X111" s="1050"/>
      <c r="Y111" s="1049"/>
      <c r="Z111" s="1049"/>
    </row>
    <row r="112" spans="2:26" ht="18" customHeight="1">
      <c r="E112" s="2031" t="str">
        <f>+OTCHET!G596</f>
        <v>НАДЕЖДА ЦОКОВА</v>
      </c>
      <c r="F112" s="2031"/>
      <c r="G112" s="1359"/>
      <c r="H112" s="818"/>
      <c r="I112" s="2031" t="str">
        <f>+OTCHET!G599</f>
        <v>СТЕФАН МИРЕВ</v>
      </c>
      <c r="J112" s="2031"/>
      <c r="K112" s="456"/>
      <c r="L112" s="456"/>
      <c r="M112" s="456"/>
      <c r="N112" s="939"/>
      <c r="O112" s="1360"/>
      <c r="P112" s="435"/>
      <c r="Q112" s="940"/>
      <c r="R112" s="1049"/>
      <c r="S112" s="1049"/>
      <c r="T112" s="1049"/>
      <c r="U112" s="1049"/>
      <c r="V112" s="1049"/>
      <c r="W112" s="1049"/>
      <c r="X112" s="1050"/>
      <c r="Y112" s="1049"/>
      <c r="Z112" s="1049"/>
    </row>
    <row r="113" spans="1:17">
      <c r="A113" s="1059"/>
      <c r="B113" s="1059"/>
      <c r="C113" s="1059"/>
      <c r="D113" s="1059"/>
      <c r="E113" s="1060"/>
      <c r="F113" s="1060"/>
      <c r="G113" s="1060"/>
      <c r="H113" s="1060"/>
      <c r="I113" s="1060"/>
      <c r="J113" s="1060"/>
      <c r="K113" s="1060"/>
      <c r="L113" s="1060"/>
      <c r="M113" s="1060"/>
      <c r="N113" s="1059"/>
      <c r="O113" s="1059"/>
      <c r="P113" s="1059"/>
      <c r="Q113" s="1059"/>
    </row>
    <row r="114" spans="1:17">
      <c r="A114" s="1059"/>
      <c r="B114" s="1059"/>
      <c r="C114" s="1059"/>
      <c r="D114" s="1059"/>
      <c r="E114" s="1060"/>
      <c r="F114" s="1060"/>
      <c r="G114" s="1060"/>
      <c r="H114" s="1060"/>
      <c r="I114" s="1060"/>
      <c r="J114" s="1060"/>
      <c r="K114" s="1060"/>
      <c r="L114" s="1060"/>
      <c r="M114" s="1060"/>
      <c r="N114" s="1059"/>
      <c r="O114" s="1059"/>
      <c r="P114" s="1059"/>
      <c r="Q114" s="1059"/>
    </row>
    <row r="115" spans="1:17">
      <c r="A115" s="1059"/>
      <c r="B115" s="1059"/>
      <c r="C115" s="1059"/>
      <c r="D115" s="1059"/>
      <c r="E115" s="1060"/>
      <c r="F115" s="1060"/>
      <c r="G115" s="1060"/>
      <c r="H115" s="1060"/>
      <c r="I115" s="1060"/>
      <c r="J115" s="1060"/>
      <c r="K115" s="1060"/>
      <c r="L115" s="1060"/>
      <c r="M115" s="1060"/>
      <c r="N115" s="1059"/>
      <c r="O115" s="1059"/>
      <c r="P115" s="1059"/>
      <c r="Q115" s="1059"/>
    </row>
    <row r="116" spans="1:17">
      <c r="A116" s="1059"/>
      <c r="B116" s="1059"/>
      <c r="C116" s="1059"/>
      <c r="D116" s="1059"/>
      <c r="E116" s="1060"/>
      <c r="F116" s="1060"/>
      <c r="G116" s="1060"/>
      <c r="H116" s="1060"/>
      <c r="I116" s="1060"/>
      <c r="J116" s="1060"/>
      <c r="K116" s="1060"/>
      <c r="L116" s="1060"/>
      <c r="M116" s="1060"/>
      <c r="N116" s="1059"/>
      <c r="O116" s="1059"/>
      <c r="P116" s="1059"/>
      <c r="Q116" s="1059"/>
    </row>
    <row r="117" spans="1:17">
      <c r="A117" s="1059"/>
      <c r="B117" s="1059"/>
      <c r="C117" s="1059"/>
      <c r="D117" s="1059"/>
      <c r="E117" s="1060"/>
      <c r="F117" s="1060"/>
      <c r="G117" s="1060"/>
      <c r="H117" s="1060"/>
      <c r="I117" s="1060"/>
      <c r="J117" s="1060"/>
      <c r="K117" s="1060"/>
      <c r="L117" s="1060"/>
      <c r="M117" s="1060"/>
      <c r="N117" s="1059"/>
      <c r="O117" s="1059"/>
      <c r="P117" s="1059"/>
      <c r="Q117" s="1059"/>
    </row>
    <row r="118" spans="1:17">
      <c r="A118" s="1059"/>
      <c r="B118" s="1059"/>
      <c r="C118" s="1059"/>
      <c r="D118" s="1059"/>
      <c r="E118" s="1060"/>
      <c r="F118" s="1060"/>
      <c r="G118" s="1060"/>
      <c r="H118" s="1060"/>
      <c r="I118" s="1060"/>
      <c r="J118" s="1060"/>
      <c r="K118" s="1060"/>
      <c r="L118" s="1060"/>
      <c r="M118" s="1060"/>
      <c r="N118" s="1059"/>
      <c r="O118" s="1059"/>
      <c r="P118" s="1059"/>
      <c r="Q118" s="1059"/>
    </row>
    <row r="119" spans="1:17">
      <c r="A119" s="1059"/>
      <c r="B119" s="1059"/>
      <c r="C119" s="1059"/>
      <c r="D119" s="1059"/>
      <c r="E119" s="1060"/>
      <c r="F119" s="1060"/>
      <c r="G119" s="1060"/>
      <c r="H119" s="1060"/>
      <c r="I119" s="1060"/>
      <c r="J119" s="1060"/>
      <c r="K119" s="1060"/>
      <c r="L119" s="1060"/>
      <c r="M119" s="1060"/>
      <c r="N119" s="1059"/>
      <c r="O119" s="1059"/>
      <c r="P119" s="1059"/>
      <c r="Q119" s="1059"/>
    </row>
    <row r="120" spans="1:17">
      <c r="A120" s="1059"/>
      <c r="B120" s="1059"/>
      <c r="C120" s="1059"/>
      <c r="D120" s="1059"/>
      <c r="E120" s="1060"/>
      <c r="F120" s="1060"/>
      <c r="G120" s="1060"/>
      <c r="H120" s="1060"/>
      <c r="I120" s="1060"/>
      <c r="J120" s="1060"/>
      <c r="K120" s="1060"/>
      <c r="L120" s="1060"/>
      <c r="M120" s="1060"/>
      <c r="N120" s="1059"/>
      <c r="O120" s="1059"/>
      <c r="P120" s="1059"/>
      <c r="Q120" s="1059"/>
    </row>
    <row r="121" spans="1:17">
      <c r="A121" s="1059"/>
      <c r="B121" s="1059"/>
      <c r="C121" s="1059"/>
      <c r="D121" s="1059"/>
      <c r="E121" s="1060"/>
      <c r="F121" s="1060"/>
      <c r="G121" s="1060"/>
      <c r="H121" s="1060"/>
      <c r="I121" s="1060"/>
      <c r="J121" s="1060"/>
      <c r="K121" s="1060"/>
      <c r="L121" s="1060"/>
      <c r="M121" s="1060"/>
      <c r="N121" s="1059"/>
      <c r="O121" s="1059"/>
      <c r="P121" s="1059"/>
      <c r="Q121" s="1059"/>
    </row>
    <row r="122" spans="1:17">
      <c r="A122" s="1059"/>
      <c r="B122" s="1059"/>
      <c r="C122" s="1059"/>
      <c r="D122" s="1059"/>
      <c r="E122" s="1060"/>
      <c r="F122" s="1060"/>
      <c r="G122" s="1060"/>
      <c r="H122" s="1060"/>
      <c r="I122" s="1060"/>
      <c r="J122" s="1060"/>
      <c r="K122" s="1060"/>
      <c r="L122" s="1060"/>
      <c r="M122" s="1060"/>
      <c r="N122" s="1059"/>
      <c r="O122" s="1059"/>
      <c r="P122" s="1059"/>
      <c r="Q122" s="1059"/>
    </row>
    <row r="123" spans="1:17">
      <c r="A123" s="1059"/>
      <c r="B123" s="1059"/>
      <c r="C123" s="1059"/>
      <c r="D123" s="1059"/>
      <c r="E123" s="1060"/>
      <c r="F123" s="1060"/>
      <c r="G123" s="1060"/>
      <c r="H123" s="1060"/>
      <c r="I123" s="1060"/>
      <c r="J123" s="1060"/>
      <c r="K123" s="1060"/>
      <c r="L123" s="1060"/>
      <c r="M123" s="1060"/>
      <c r="N123" s="1059"/>
      <c r="O123" s="1059"/>
      <c r="P123" s="1059"/>
      <c r="Q123" s="1059"/>
    </row>
    <row r="124" spans="1:17">
      <c r="A124" s="1059"/>
      <c r="B124" s="1059"/>
      <c r="C124" s="1059"/>
      <c r="D124" s="1059"/>
      <c r="E124" s="1060"/>
      <c r="F124" s="1060"/>
      <c r="G124" s="1060"/>
      <c r="H124" s="1060"/>
      <c r="I124" s="1060"/>
      <c r="J124" s="1060"/>
      <c r="K124" s="1060"/>
      <c r="L124" s="1060"/>
      <c r="M124" s="1060"/>
      <c r="N124" s="1059"/>
      <c r="O124" s="1059"/>
      <c r="P124" s="1059"/>
      <c r="Q124" s="1059"/>
    </row>
    <row r="125" spans="1:17">
      <c r="A125" s="1059"/>
      <c r="B125" s="1059"/>
      <c r="C125" s="1059"/>
      <c r="D125" s="1059"/>
      <c r="E125" s="1060"/>
      <c r="F125" s="1060"/>
      <c r="G125" s="1060"/>
      <c r="H125" s="1060"/>
      <c r="I125" s="1060"/>
      <c r="J125" s="1060"/>
      <c r="K125" s="1060"/>
      <c r="L125" s="1060"/>
      <c r="M125" s="1060"/>
      <c r="N125" s="1059"/>
      <c r="O125" s="1059"/>
      <c r="P125" s="1059"/>
      <c r="Q125" s="1059"/>
    </row>
    <row r="126" spans="1:17">
      <c r="A126" s="1059"/>
      <c r="B126" s="1059"/>
      <c r="C126" s="1059"/>
      <c r="D126" s="1059"/>
      <c r="E126" s="1060"/>
      <c r="F126" s="1060"/>
      <c r="G126" s="1060"/>
      <c r="H126" s="1060"/>
      <c r="I126" s="1060"/>
      <c r="J126" s="1060"/>
      <c r="K126" s="1060"/>
      <c r="L126" s="1060"/>
      <c r="M126" s="1060"/>
      <c r="N126" s="1059"/>
      <c r="O126" s="1059"/>
      <c r="P126" s="1059"/>
      <c r="Q126" s="1059"/>
    </row>
    <row r="127" spans="1:17">
      <c r="A127" s="1059"/>
      <c r="B127" s="1059"/>
      <c r="C127" s="1059"/>
      <c r="D127" s="1059"/>
      <c r="E127" s="1060"/>
      <c r="F127" s="1060"/>
      <c r="G127" s="1060"/>
      <c r="H127" s="1060"/>
      <c r="I127" s="1060"/>
      <c r="J127" s="1060"/>
      <c r="K127" s="1060"/>
      <c r="L127" s="1060"/>
      <c r="M127" s="1060"/>
      <c r="N127" s="1059"/>
      <c r="O127" s="1059"/>
      <c r="P127" s="1059"/>
      <c r="Q127" s="1059"/>
    </row>
    <row r="128" spans="1:17">
      <c r="A128" s="1059"/>
      <c r="B128" s="1059"/>
      <c r="C128" s="1059"/>
      <c r="D128" s="1059"/>
      <c r="E128" s="1060"/>
      <c r="F128" s="1060"/>
      <c r="G128" s="1060"/>
      <c r="H128" s="1060"/>
      <c r="I128" s="1060"/>
      <c r="J128" s="1060"/>
      <c r="K128" s="1060"/>
      <c r="L128" s="1060"/>
      <c r="M128" s="1060"/>
      <c r="N128" s="1059"/>
      <c r="O128" s="1059"/>
      <c r="P128" s="1059"/>
      <c r="Q128" s="1059"/>
    </row>
    <row r="129" spans="1:17">
      <c r="A129" s="1059"/>
      <c r="B129" s="1059"/>
      <c r="C129" s="1059"/>
      <c r="D129" s="1059"/>
      <c r="E129" s="1060"/>
      <c r="F129" s="1060"/>
      <c r="G129" s="1060"/>
      <c r="H129" s="1060"/>
      <c r="I129" s="1060"/>
      <c r="J129" s="1060"/>
      <c r="K129" s="1060"/>
      <c r="L129" s="1060"/>
      <c r="M129" s="1060"/>
      <c r="N129" s="1059"/>
      <c r="O129" s="1059"/>
      <c r="P129" s="1059"/>
      <c r="Q129" s="1059"/>
    </row>
    <row r="130" spans="1:17">
      <c r="A130" s="1059"/>
      <c r="B130" s="1059"/>
      <c r="C130" s="1059"/>
      <c r="D130" s="1059"/>
      <c r="E130" s="1060"/>
      <c r="F130" s="1060"/>
      <c r="G130" s="1060"/>
      <c r="H130" s="1060"/>
      <c r="I130" s="1060"/>
      <c r="J130" s="1060"/>
      <c r="K130" s="1060"/>
      <c r="L130" s="1060"/>
      <c r="M130" s="1060"/>
      <c r="N130" s="1059"/>
      <c r="O130" s="1059"/>
      <c r="P130" s="1059"/>
      <c r="Q130" s="1059"/>
    </row>
    <row r="131" spans="1:17">
      <c r="A131" s="1059"/>
      <c r="B131" s="1059"/>
      <c r="C131" s="1059"/>
      <c r="D131" s="1059"/>
      <c r="E131" s="1060"/>
      <c r="F131" s="1060"/>
      <c r="G131" s="1060"/>
      <c r="H131" s="1060"/>
      <c r="I131" s="1060"/>
      <c r="J131" s="1060"/>
      <c r="K131" s="1060"/>
      <c r="L131" s="1060"/>
      <c r="M131" s="1060"/>
      <c r="N131" s="1059"/>
      <c r="O131" s="1059"/>
      <c r="P131" s="1059"/>
      <c r="Q131" s="1059"/>
    </row>
    <row r="132" spans="1:17">
      <c r="A132" s="1059"/>
      <c r="B132" s="1059"/>
      <c r="C132" s="1059"/>
      <c r="D132" s="1059"/>
      <c r="E132" s="1060"/>
      <c r="F132" s="1060"/>
      <c r="G132" s="1060"/>
      <c r="H132" s="1060"/>
      <c r="I132" s="1060"/>
      <c r="J132" s="1060"/>
      <c r="K132" s="1060"/>
      <c r="L132" s="1060"/>
      <c r="M132" s="1060"/>
      <c r="N132" s="1059"/>
      <c r="O132" s="1059"/>
      <c r="P132" s="1059"/>
      <c r="Q132" s="1059"/>
    </row>
    <row r="133" spans="1:17">
      <c r="A133" s="1059"/>
      <c r="B133" s="1059"/>
      <c r="C133" s="1059"/>
      <c r="D133" s="1059"/>
      <c r="E133" s="1060"/>
      <c r="F133" s="1060"/>
      <c r="G133" s="1060"/>
      <c r="H133" s="1060"/>
      <c r="I133" s="1060"/>
      <c r="J133" s="1060"/>
      <c r="K133" s="1060"/>
      <c r="L133" s="1060"/>
      <c r="M133" s="1060"/>
      <c r="N133" s="1059"/>
      <c r="O133" s="1059"/>
      <c r="P133" s="1059"/>
      <c r="Q133" s="1059"/>
    </row>
    <row r="134" spans="1:17">
      <c r="A134" s="1059"/>
      <c r="B134" s="1059"/>
      <c r="C134" s="1059"/>
      <c r="D134" s="1059"/>
      <c r="E134" s="1060"/>
      <c r="F134" s="1060"/>
      <c r="G134" s="1060"/>
      <c r="H134" s="1060"/>
      <c r="I134" s="1060"/>
      <c r="J134" s="1060"/>
      <c r="K134" s="1060"/>
      <c r="L134" s="1060"/>
      <c r="M134" s="1060"/>
      <c r="N134" s="1059"/>
      <c r="O134" s="1059"/>
      <c r="P134" s="1059"/>
      <c r="Q134" s="1059"/>
    </row>
    <row r="135" spans="1:17">
      <c r="A135" s="1059"/>
      <c r="B135" s="1059"/>
      <c r="C135" s="1059"/>
      <c r="D135" s="1059"/>
      <c r="E135" s="1060"/>
      <c r="F135" s="1060"/>
      <c r="G135" s="1060"/>
      <c r="H135" s="1060"/>
      <c r="I135" s="1060"/>
      <c r="J135" s="1060"/>
      <c r="K135" s="1060"/>
      <c r="L135" s="1060"/>
      <c r="M135" s="1060"/>
      <c r="N135" s="1059"/>
      <c r="O135" s="1059"/>
      <c r="P135" s="1059"/>
      <c r="Q135" s="1059"/>
    </row>
    <row r="136" spans="1:17">
      <c r="A136" s="1059"/>
      <c r="B136" s="1059"/>
      <c r="C136" s="1059"/>
      <c r="D136" s="1059"/>
      <c r="E136" s="1060"/>
      <c r="F136" s="1060"/>
      <c r="G136" s="1060"/>
      <c r="H136" s="1060"/>
      <c r="I136" s="1060"/>
      <c r="J136" s="1060"/>
      <c r="K136" s="1060"/>
      <c r="L136" s="1060"/>
      <c r="M136" s="1060"/>
      <c r="N136" s="1059"/>
      <c r="O136" s="1059"/>
      <c r="P136" s="1059"/>
      <c r="Q136" s="1059"/>
    </row>
    <row r="137" spans="1:17">
      <c r="A137" s="1059"/>
      <c r="B137" s="1059"/>
      <c r="C137" s="1059"/>
      <c r="D137" s="1059"/>
      <c r="E137" s="1060"/>
      <c r="F137" s="1060"/>
      <c r="G137" s="1060"/>
      <c r="H137" s="1060"/>
      <c r="I137" s="1060"/>
      <c r="J137" s="1060"/>
      <c r="K137" s="1060"/>
      <c r="L137" s="1060"/>
      <c r="M137" s="1060"/>
      <c r="N137" s="1059"/>
      <c r="O137" s="1059"/>
      <c r="P137" s="1059"/>
      <c r="Q137" s="1059"/>
    </row>
    <row r="138" spans="1:17">
      <c r="A138" s="1059"/>
      <c r="B138" s="1059"/>
      <c r="C138" s="1059"/>
      <c r="D138" s="1059"/>
      <c r="E138" s="1060"/>
      <c r="F138" s="1060"/>
      <c r="G138" s="1060"/>
      <c r="H138" s="1060"/>
      <c r="I138" s="1060"/>
      <c r="J138" s="1060"/>
      <c r="K138" s="1060"/>
      <c r="L138" s="1060"/>
      <c r="M138" s="1060"/>
      <c r="N138" s="1059"/>
      <c r="O138" s="1059"/>
      <c r="P138" s="1059"/>
      <c r="Q138" s="1059"/>
    </row>
    <row r="139" spans="1:17">
      <c r="A139" s="1059"/>
      <c r="B139" s="1059"/>
      <c r="C139" s="1059"/>
      <c r="D139" s="1059"/>
      <c r="E139" s="1060"/>
      <c r="F139" s="1060"/>
      <c r="G139" s="1060"/>
      <c r="H139" s="1060"/>
      <c r="I139" s="1060"/>
      <c r="J139" s="1060"/>
      <c r="K139" s="1060"/>
      <c r="L139" s="1060"/>
      <c r="M139" s="1060"/>
      <c r="N139" s="1059"/>
      <c r="O139" s="1059"/>
      <c r="P139" s="1059"/>
      <c r="Q139" s="1059"/>
    </row>
    <row r="140" spans="1:17">
      <c r="A140" s="1059"/>
      <c r="B140" s="1059"/>
      <c r="C140" s="1059"/>
      <c r="D140" s="1059"/>
      <c r="E140" s="1060"/>
      <c r="F140" s="1060"/>
      <c r="G140" s="1060"/>
      <c r="H140" s="1060"/>
      <c r="I140" s="1060"/>
      <c r="J140" s="1060"/>
      <c r="K140" s="1060"/>
      <c r="L140" s="1060"/>
      <c r="M140" s="1060"/>
      <c r="N140" s="1059"/>
      <c r="O140" s="1059"/>
      <c r="P140" s="1059"/>
      <c r="Q140" s="1059"/>
    </row>
    <row r="141" spans="1:17">
      <c r="A141" s="1059"/>
      <c r="B141" s="1059"/>
      <c r="C141" s="1059"/>
      <c r="D141" s="1059"/>
      <c r="E141" s="1060"/>
      <c r="F141" s="1060"/>
      <c r="G141" s="1060"/>
      <c r="H141" s="1060"/>
      <c r="I141" s="1060"/>
      <c r="J141" s="1060"/>
      <c r="K141" s="1060"/>
      <c r="L141" s="1060"/>
      <c r="M141" s="1060"/>
      <c r="N141" s="1059"/>
      <c r="O141" s="1059"/>
      <c r="P141" s="1059"/>
      <c r="Q141" s="1059"/>
    </row>
    <row r="142" spans="1:17">
      <c r="A142" s="1059"/>
      <c r="B142" s="1059"/>
      <c r="C142" s="1059"/>
      <c r="D142" s="1059"/>
      <c r="E142" s="1060"/>
      <c r="F142" s="1060"/>
      <c r="G142" s="1060"/>
      <c r="H142" s="1060"/>
      <c r="I142" s="1060"/>
      <c r="J142" s="1060"/>
      <c r="K142" s="1060"/>
      <c r="L142" s="1060"/>
      <c r="M142" s="1060"/>
      <c r="N142" s="1059"/>
      <c r="O142" s="1059"/>
      <c r="P142" s="1059"/>
      <c r="Q142" s="1059"/>
    </row>
    <row r="143" spans="1:17">
      <c r="A143" s="1059"/>
      <c r="B143" s="1059"/>
      <c r="C143" s="1059"/>
      <c r="D143" s="1059"/>
      <c r="E143" s="1060"/>
      <c r="F143" s="1060"/>
      <c r="G143" s="1060"/>
      <c r="H143" s="1060"/>
      <c r="I143" s="1060"/>
      <c r="J143" s="1060"/>
      <c r="K143" s="1060"/>
      <c r="L143" s="1060"/>
      <c r="M143" s="1060"/>
      <c r="N143" s="1059"/>
      <c r="O143" s="1059"/>
      <c r="P143" s="1059"/>
      <c r="Q143" s="1059"/>
    </row>
    <row r="144" spans="1:17">
      <c r="A144" s="1059"/>
      <c r="B144" s="1059"/>
      <c r="C144" s="1059"/>
      <c r="D144" s="1059"/>
      <c r="E144" s="1060"/>
      <c r="F144" s="1060"/>
      <c r="G144" s="1060"/>
      <c r="H144" s="1060"/>
      <c r="I144" s="1060"/>
      <c r="J144" s="1060"/>
      <c r="K144" s="1060"/>
      <c r="L144" s="1060"/>
      <c r="M144" s="1060"/>
      <c r="N144" s="1059"/>
      <c r="O144" s="1059"/>
      <c r="P144" s="1059"/>
      <c r="Q144" s="1059"/>
    </row>
    <row r="145" spans="1:17">
      <c r="A145" s="1059"/>
      <c r="B145" s="1059"/>
      <c r="C145" s="1059"/>
      <c r="D145" s="1059"/>
      <c r="E145" s="1060"/>
      <c r="F145" s="1060"/>
      <c r="G145" s="1060"/>
      <c r="H145" s="1060"/>
      <c r="I145" s="1060"/>
      <c r="J145" s="1060"/>
      <c r="K145" s="1060"/>
      <c r="L145" s="1060"/>
      <c r="M145" s="1060"/>
      <c r="N145" s="1059"/>
      <c r="O145" s="1059"/>
      <c r="P145" s="1059"/>
      <c r="Q145" s="1059"/>
    </row>
    <row r="146" spans="1:17">
      <c r="A146" s="1059"/>
      <c r="B146" s="1059"/>
      <c r="C146" s="1059"/>
      <c r="D146" s="1059"/>
      <c r="E146" s="1060"/>
      <c r="F146" s="1060"/>
      <c r="G146" s="1060"/>
      <c r="H146" s="1060"/>
      <c r="I146" s="1060"/>
      <c r="J146" s="1060"/>
      <c r="K146" s="1060"/>
      <c r="L146" s="1060"/>
      <c r="M146" s="1060"/>
      <c r="N146" s="1059"/>
      <c r="O146" s="1059"/>
      <c r="P146" s="1059"/>
      <c r="Q146" s="1059"/>
    </row>
    <row r="147" spans="1:17">
      <c r="A147" s="1059"/>
      <c r="B147" s="1059"/>
      <c r="C147" s="1059"/>
      <c r="D147" s="1059"/>
      <c r="E147" s="1060"/>
      <c r="F147" s="1060"/>
      <c r="G147" s="1060"/>
      <c r="H147" s="1060"/>
      <c r="I147" s="1060"/>
      <c r="J147" s="1060"/>
      <c r="K147" s="1060"/>
      <c r="L147" s="1060"/>
      <c r="M147" s="1060"/>
      <c r="N147" s="1059"/>
      <c r="O147" s="1059"/>
      <c r="P147" s="1059"/>
      <c r="Q147" s="1059"/>
    </row>
    <row r="148" spans="1:17">
      <c r="A148" s="1059"/>
      <c r="B148" s="1059"/>
      <c r="C148" s="1059"/>
      <c r="D148" s="1059"/>
      <c r="E148" s="1060"/>
      <c r="F148" s="1060"/>
      <c r="G148" s="1060"/>
      <c r="H148" s="1060"/>
      <c r="I148" s="1060"/>
      <c r="J148" s="1060"/>
      <c r="K148" s="1060"/>
      <c r="L148" s="1060"/>
      <c r="M148" s="1060"/>
      <c r="N148" s="1059"/>
      <c r="O148" s="1059"/>
      <c r="P148" s="1059"/>
      <c r="Q148" s="1059"/>
    </row>
    <row r="149" spans="1:17">
      <c r="A149" s="1059"/>
      <c r="B149" s="1059"/>
      <c r="C149" s="1059"/>
      <c r="D149" s="1059"/>
      <c r="E149" s="1060"/>
      <c r="F149" s="1060"/>
      <c r="G149" s="1060"/>
      <c r="H149" s="1060"/>
      <c r="I149" s="1060"/>
      <c r="J149" s="1060"/>
      <c r="K149" s="1060"/>
      <c r="L149" s="1060"/>
      <c r="M149" s="1060"/>
      <c r="N149" s="1059"/>
      <c r="O149" s="1059"/>
      <c r="P149" s="1059"/>
      <c r="Q149" s="1059"/>
    </row>
    <row r="150" spans="1:17">
      <c r="A150" s="1059"/>
      <c r="B150" s="1059"/>
      <c r="C150" s="1059"/>
      <c r="D150" s="1059"/>
      <c r="E150" s="1060"/>
      <c r="F150" s="1060"/>
      <c r="G150" s="1060"/>
      <c r="H150" s="1060"/>
      <c r="I150" s="1060"/>
      <c r="J150" s="1060"/>
      <c r="K150" s="1060"/>
      <c r="L150" s="1060"/>
      <c r="M150" s="1060"/>
      <c r="N150" s="1059"/>
      <c r="O150" s="1059"/>
      <c r="P150" s="1059"/>
      <c r="Q150" s="1059"/>
    </row>
    <row r="151" spans="1:17">
      <c r="A151" s="1059"/>
      <c r="B151" s="1059"/>
      <c r="C151" s="1059"/>
      <c r="D151" s="1059"/>
      <c r="E151" s="1060"/>
      <c r="F151" s="1060"/>
      <c r="G151" s="1060"/>
      <c r="H151" s="1060"/>
      <c r="I151" s="1060"/>
      <c r="J151" s="1060"/>
      <c r="K151" s="1060"/>
      <c r="L151" s="1060"/>
      <c r="M151" s="1060"/>
      <c r="N151" s="1059"/>
      <c r="O151" s="1059"/>
      <c r="P151" s="1059"/>
      <c r="Q151" s="1059"/>
    </row>
    <row r="152" spans="1:17">
      <c r="A152" s="1059"/>
      <c r="B152" s="1059"/>
      <c r="C152" s="1059"/>
      <c r="D152" s="1059"/>
      <c r="E152" s="1060"/>
      <c r="F152" s="1060"/>
      <c r="G152" s="1060"/>
      <c r="H152" s="1060"/>
      <c r="I152" s="1060"/>
      <c r="J152" s="1060"/>
      <c r="K152" s="1060"/>
      <c r="L152" s="1060"/>
      <c r="M152" s="1060"/>
      <c r="N152" s="1059"/>
      <c r="O152" s="1059"/>
      <c r="P152" s="1059"/>
      <c r="Q152" s="1059"/>
    </row>
    <row r="153" spans="1:17">
      <c r="A153" s="1059"/>
      <c r="B153" s="1059"/>
      <c r="C153" s="1059"/>
      <c r="D153" s="1059"/>
      <c r="E153" s="1060"/>
      <c r="F153" s="1060"/>
      <c r="G153" s="1060"/>
      <c r="H153" s="1060"/>
      <c r="I153" s="1060"/>
      <c r="J153" s="1060"/>
      <c r="K153" s="1060"/>
      <c r="L153" s="1060"/>
      <c r="M153" s="1060"/>
      <c r="N153" s="1059"/>
      <c r="O153" s="1059"/>
      <c r="P153" s="1059"/>
      <c r="Q153" s="1059"/>
    </row>
    <row r="154" spans="1:17">
      <c r="A154" s="1059"/>
      <c r="B154" s="1059"/>
      <c r="C154" s="1059"/>
      <c r="D154" s="1059"/>
      <c r="E154" s="1060"/>
      <c r="F154" s="1060"/>
      <c r="G154" s="1060"/>
      <c r="H154" s="1060"/>
      <c r="I154" s="1060"/>
      <c r="J154" s="1060"/>
      <c r="K154" s="1060"/>
      <c r="L154" s="1060"/>
      <c r="M154" s="1060"/>
      <c r="N154" s="1059"/>
      <c r="O154" s="1059"/>
      <c r="P154" s="1059"/>
      <c r="Q154" s="1059"/>
    </row>
    <row r="155" spans="1:17">
      <c r="A155" s="1059"/>
      <c r="B155" s="1059"/>
      <c r="C155" s="1059"/>
      <c r="D155" s="1059"/>
      <c r="E155" s="1060"/>
      <c r="F155" s="1060"/>
      <c r="G155" s="1060"/>
      <c r="H155" s="1060"/>
      <c r="I155" s="1060"/>
      <c r="J155" s="1060"/>
      <c r="K155" s="1060"/>
      <c r="L155" s="1060"/>
      <c r="M155" s="1060"/>
      <c r="N155" s="1059"/>
      <c r="O155" s="1059"/>
      <c r="P155" s="1059"/>
      <c r="Q155" s="1059"/>
    </row>
    <row r="156" spans="1:17">
      <c r="A156" s="1059"/>
      <c r="B156" s="1059"/>
      <c r="C156" s="1059"/>
      <c r="D156" s="1059"/>
      <c r="E156" s="1060"/>
      <c r="F156" s="1060"/>
      <c r="G156" s="1060"/>
      <c r="H156" s="1060"/>
      <c r="I156" s="1060"/>
      <c r="J156" s="1060"/>
      <c r="K156" s="1060"/>
      <c r="L156" s="1060"/>
      <c r="M156" s="1060"/>
      <c r="N156" s="1059"/>
      <c r="O156" s="1059"/>
      <c r="P156" s="1059"/>
      <c r="Q156" s="1059"/>
    </row>
    <row r="157" spans="1:17">
      <c r="A157" s="1059"/>
      <c r="B157" s="1059"/>
      <c r="C157" s="1059"/>
      <c r="D157" s="1059"/>
      <c r="E157" s="1060"/>
      <c r="F157" s="1060"/>
      <c r="G157" s="1060"/>
      <c r="H157" s="1060"/>
      <c r="I157" s="1060"/>
      <c r="J157" s="1060"/>
      <c r="K157" s="1060"/>
      <c r="L157" s="1060"/>
      <c r="M157" s="1060"/>
      <c r="N157" s="1059"/>
      <c r="O157" s="1059"/>
      <c r="P157" s="1059"/>
      <c r="Q157" s="1059"/>
    </row>
    <row r="158" spans="1:17">
      <c r="A158" s="1059"/>
      <c r="B158" s="1059"/>
      <c r="C158" s="1059"/>
      <c r="D158" s="1059"/>
      <c r="E158" s="1060"/>
      <c r="F158" s="1060"/>
      <c r="G158" s="1060"/>
      <c r="H158" s="1060"/>
      <c r="I158" s="1060"/>
      <c r="J158" s="1060"/>
      <c r="K158" s="1060"/>
      <c r="L158" s="1060"/>
      <c r="M158" s="1060"/>
      <c r="N158" s="1059"/>
      <c r="O158" s="1059"/>
      <c r="P158" s="1059"/>
      <c r="Q158" s="1059"/>
    </row>
    <row r="159" spans="1:17">
      <c r="A159" s="1059"/>
      <c r="B159" s="1059"/>
      <c r="C159" s="1059"/>
      <c r="D159" s="1059"/>
      <c r="E159" s="1060"/>
      <c r="F159" s="1060"/>
      <c r="G159" s="1060"/>
      <c r="H159" s="1060"/>
      <c r="I159" s="1060"/>
      <c r="J159" s="1060"/>
      <c r="K159" s="1060"/>
      <c r="L159" s="1060"/>
      <c r="M159" s="1060"/>
      <c r="N159" s="1059"/>
      <c r="O159" s="1059"/>
      <c r="P159" s="1059"/>
      <c r="Q159" s="1059"/>
    </row>
    <row r="160" spans="1:17">
      <c r="A160" s="1059"/>
      <c r="B160" s="1059"/>
      <c r="C160" s="1059"/>
      <c r="D160" s="1059"/>
      <c r="E160" s="1060"/>
      <c r="F160" s="1060"/>
      <c r="G160" s="1060"/>
      <c r="H160" s="1060"/>
      <c r="I160" s="1060"/>
      <c r="J160" s="1060"/>
      <c r="K160" s="1060"/>
      <c r="L160" s="1060"/>
      <c r="M160" s="1060"/>
      <c r="N160" s="1059"/>
      <c r="O160" s="1059"/>
      <c r="P160" s="1059"/>
      <c r="Q160" s="1059"/>
    </row>
    <row r="161" spans="1:17">
      <c r="A161" s="1059"/>
      <c r="B161" s="1059"/>
      <c r="C161" s="1059"/>
      <c r="D161" s="1059"/>
      <c r="E161" s="1060"/>
      <c r="F161" s="1060"/>
      <c r="G161" s="1060"/>
      <c r="H161" s="1060"/>
      <c r="I161" s="1060"/>
      <c r="J161" s="1060"/>
      <c r="K161" s="1060"/>
      <c r="L161" s="1060"/>
      <c r="M161" s="1060"/>
      <c r="N161" s="1059"/>
      <c r="O161" s="1059"/>
      <c r="P161" s="1059"/>
      <c r="Q161" s="1059"/>
    </row>
    <row r="162" spans="1:17">
      <c r="A162" s="1059"/>
      <c r="B162" s="1059"/>
      <c r="C162" s="1059"/>
      <c r="D162" s="1059"/>
      <c r="E162" s="1060"/>
      <c r="F162" s="1060"/>
      <c r="G162" s="1060"/>
      <c r="H162" s="1060"/>
      <c r="I162" s="1060"/>
      <c r="J162" s="1060"/>
      <c r="K162" s="1060"/>
      <c r="L162" s="1060"/>
      <c r="M162" s="1060"/>
      <c r="N162" s="1059"/>
      <c r="O162" s="1059"/>
      <c r="P162" s="1059"/>
      <c r="Q162" s="1059"/>
    </row>
    <row r="163" spans="1:17">
      <c r="A163" s="1059"/>
      <c r="B163" s="1059"/>
      <c r="C163" s="1059"/>
      <c r="D163" s="1059"/>
      <c r="E163" s="1060"/>
      <c r="F163" s="1060"/>
      <c r="G163" s="1060"/>
      <c r="H163" s="1060"/>
      <c r="I163" s="1060"/>
      <c r="J163" s="1060"/>
      <c r="K163" s="1060"/>
      <c r="L163" s="1060"/>
      <c r="M163" s="1060"/>
      <c r="N163" s="1059"/>
      <c r="O163" s="1059"/>
      <c r="P163" s="1059"/>
      <c r="Q163" s="1059"/>
    </row>
    <row r="164" spans="1:17">
      <c r="A164" s="1059"/>
      <c r="B164" s="1059"/>
      <c r="C164" s="1059"/>
      <c r="D164" s="1059"/>
      <c r="E164" s="1060"/>
      <c r="F164" s="1060"/>
      <c r="G164" s="1060"/>
      <c r="H164" s="1060"/>
      <c r="I164" s="1060"/>
      <c r="J164" s="1060"/>
      <c r="K164" s="1060"/>
      <c r="L164" s="1060"/>
      <c r="M164" s="1060"/>
      <c r="N164" s="1059"/>
      <c r="O164" s="1059"/>
      <c r="P164" s="1059"/>
      <c r="Q164" s="1059"/>
    </row>
    <row r="165" spans="1:17">
      <c r="A165" s="1059"/>
      <c r="B165" s="1059"/>
      <c r="C165" s="1059"/>
      <c r="D165" s="1059"/>
      <c r="E165" s="1060"/>
      <c r="F165" s="1060"/>
      <c r="G165" s="1060"/>
      <c r="H165" s="1060"/>
      <c r="I165" s="1060"/>
      <c r="J165" s="1060"/>
      <c r="K165" s="1060"/>
      <c r="L165" s="1060"/>
      <c r="M165" s="1060"/>
      <c r="N165" s="1059"/>
      <c r="O165" s="1059"/>
      <c r="P165" s="1059"/>
      <c r="Q165" s="1059"/>
    </row>
    <row r="166" spans="1:17">
      <c r="A166" s="1059"/>
      <c r="B166" s="1059"/>
      <c r="C166" s="1059"/>
      <c r="D166" s="1059"/>
      <c r="E166" s="1060"/>
      <c r="F166" s="1060"/>
      <c r="G166" s="1060"/>
      <c r="H166" s="1060"/>
      <c r="I166" s="1060"/>
      <c r="J166" s="1060"/>
      <c r="K166" s="1060"/>
      <c r="L166" s="1060"/>
      <c r="M166" s="1060"/>
      <c r="N166" s="1059"/>
      <c r="O166" s="1059"/>
      <c r="P166" s="1059"/>
      <c r="Q166" s="1059"/>
    </row>
    <row r="167" spans="1:17">
      <c r="A167" s="1059"/>
      <c r="B167" s="1059"/>
      <c r="C167" s="1059"/>
      <c r="D167" s="1059"/>
      <c r="E167" s="1060"/>
      <c r="F167" s="1060"/>
      <c r="G167" s="1060"/>
      <c r="H167" s="1060"/>
      <c r="I167" s="1060"/>
      <c r="J167" s="1060"/>
      <c r="K167" s="1060"/>
      <c r="L167" s="1060"/>
      <c r="M167" s="1060"/>
      <c r="N167" s="1059"/>
      <c r="O167" s="1059"/>
      <c r="P167" s="1059"/>
      <c r="Q167" s="1059"/>
    </row>
    <row r="168" spans="1:17">
      <c r="A168" s="1059"/>
      <c r="B168" s="1059"/>
      <c r="C168" s="1059"/>
      <c r="D168" s="1059"/>
      <c r="E168" s="1060"/>
      <c r="F168" s="1060"/>
      <c r="G168" s="1060"/>
      <c r="H168" s="1060"/>
      <c r="I168" s="1060"/>
      <c r="J168" s="1060"/>
      <c r="K168" s="1060"/>
      <c r="L168" s="1060"/>
      <c r="M168" s="1060"/>
      <c r="N168" s="1059"/>
      <c r="O168" s="1059"/>
      <c r="P168" s="1059"/>
      <c r="Q168" s="1059"/>
    </row>
    <row r="169" spans="1:17">
      <c r="A169" s="1059"/>
      <c r="B169" s="1059"/>
      <c r="C169" s="1059"/>
      <c r="D169" s="1059"/>
      <c r="E169" s="1060"/>
      <c r="F169" s="1060"/>
      <c r="G169" s="1060"/>
      <c r="H169" s="1060"/>
      <c r="I169" s="1060"/>
      <c r="J169" s="1060"/>
      <c r="K169" s="1060"/>
      <c r="L169" s="1060"/>
      <c r="M169" s="1060"/>
      <c r="N169" s="1059"/>
      <c r="O169" s="1059"/>
      <c r="P169" s="1059"/>
      <c r="Q169" s="1059"/>
    </row>
    <row r="170" spans="1:17">
      <c r="A170" s="1059"/>
      <c r="B170" s="1059"/>
      <c r="C170" s="1059"/>
      <c r="D170" s="1059"/>
      <c r="E170" s="1060"/>
      <c r="F170" s="1060"/>
      <c r="G170" s="1060"/>
      <c r="H170" s="1060"/>
      <c r="I170" s="1060"/>
      <c r="J170" s="1060"/>
      <c r="K170" s="1060"/>
      <c r="L170" s="1060"/>
      <c r="M170" s="1060"/>
      <c r="N170" s="1059"/>
      <c r="O170" s="1059"/>
      <c r="P170" s="1059"/>
      <c r="Q170" s="1059"/>
    </row>
    <row r="171" spans="1:17">
      <c r="A171" s="1059"/>
      <c r="B171" s="1059"/>
      <c r="C171" s="1059"/>
      <c r="D171" s="1059"/>
      <c r="E171" s="1060"/>
      <c r="F171" s="1060"/>
      <c r="G171" s="1060"/>
      <c r="H171" s="1060"/>
      <c r="I171" s="1060"/>
      <c r="J171" s="1060"/>
      <c r="K171" s="1060"/>
      <c r="L171" s="1060"/>
      <c r="M171" s="1060"/>
      <c r="N171" s="1059"/>
      <c r="O171" s="1059"/>
      <c r="P171" s="1059"/>
      <c r="Q171" s="1059"/>
    </row>
    <row r="172" spans="1:17">
      <c r="A172" s="1059"/>
      <c r="B172" s="1059"/>
      <c r="C172" s="1059"/>
      <c r="D172" s="1059"/>
      <c r="E172" s="1060"/>
      <c r="F172" s="1060"/>
      <c r="G172" s="1060"/>
      <c r="H172" s="1060"/>
      <c r="I172" s="1060"/>
      <c r="J172" s="1060"/>
      <c r="K172" s="1060"/>
      <c r="L172" s="1060"/>
      <c r="M172" s="1060"/>
      <c r="N172" s="1059"/>
      <c r="O172" s="1059"/>
      <c r="P172" s="1059"/>
      <c r="Q172" s="1059"/>
    </row>
    <row r="173" spans="1:17">
      <c r="A173" s="1059"/>
      <c r="B173" s="1059"/>
      <c r="C173" s="1059"/>
      <c r="D173" s="1059"/>
      <c r="E173" s="1060"/>
      <c r="F173" s="1060"/>
      <c r="G173" s="1060"/>
      <c r="H173" s="1060"/>
      <c r="I173" s="1060"/>
      <c r="J173" s="1060"/>
      <c r="K173" s="1060"/>
      <c r="L173" s="1060"/>
      <c r="M173" s="1060"/>
      <c r="N173" s="1059"/>
      <c r="O173" s="1059"/>
      <c r="P173" s="1059"/>
      <c r="Q173" s="1059"/>
    </row>
    <row r="174" spans="1:17">
      <c r="A174" s="1059"/>
      <c r="B174" s="1059"/>
      <c r="C174" s="1059"/>
      <c r="D174" s="1059"/>
      <c r="E174" s="1060"/>
      <c r="F174" s="1060"/>
      <c r="G174" s="1060"/>
      <c r="H174" s="1060"/>
      <c r="I174" s="1060"/>
      <c r="J174" s="1060"/>
      <c r="K174" s="1060"/>
      <c r="L174" s="1060"/>
      <c r="M174" s="1060"/>
      <c r="N174" s="1059"/>
      <c r="O174" s="1059"/>
      <c r="P174" s="1059"/>
      <c r="Q174" s="1059"/>
    </row>
    <row r="175" spans="1:17">
      <c r="A175" s="1059"/>
      <c r="B175" s="1059"/>
      <c r="C175" s="1059"/>
      <c r="D175" s="1059"/>
      <c r="E175" s="1060"/>
      <c r="F175" s="1060"/>
      <c r="G175" s="1060"/>
      <c r="H175" s="1060"/>
      <c r="I175" s="1060"/>
      <c r="J175" s="1060"/>
      <c r="K175" s="1060"/>
      <c r="L175" s="1060"/>
      <c r="M175" s="1060"/>
      <c r="N175" s="1059"/>
      <c r="O175" s="1059"/>
      <c r="P175" s="1059"/>
      <c r="Q175" s="1059"/>
    </row>
    <row r="176" spans="1:17">
      <c r="A176" s="1059"/>
      <c r="B176" s="1059"/>
      <c r="C176" s="1059"/>
      <c r="D176" s="1059"/>
      <c r="E176" s="1060"/>
      <c r="F176" s="1060"/>
      <c r="G176" s="1060"/>
      <c r="H176" s="1060"/>
      <c r="I176" s="1060"/>
      <c r="J176" s="1060"/>
      <c r="K176" s="1060"/>
      <c r="L176" s="1060"/>
      <c r="M176" s="1060"/>
      <c r="N176" s="1059"/>
      <c r="O176" s="1059"/>
      <c r="P176" s="1059"/>
      <c r="Q176" s="1059"/>
    </row>
    <row r="177" spans="1:17">
      <c r="A177" s="1059"/>
      <c r="B177" s="1059"/>
      <c r="C177" s="1059"/>
      <c r="D177" s="1059"/>
      <c r="E177" s="1060"/>
      <c r="F177" s="1060"/>
      <c r="G177" s="1060"/>
      <c r="H177" s="1060"/>
      <c r="I177" s="1060"/>
      <c r="J177" s="1060"/>
      <c r="K177" s="1060"/>
      <c r="L177" s="1060"/>
      <c r="M177" s="1060"/>
      <c r="N177" s="1059"/>
      <c r="O177" s="1059"/>
      <c r="P177" s="1059"/>
      <c r="Q177" s="1059"/>
    </row>
    <row r="178" spans="1:17">
      <c r="A178" s="1059"/>
      <c r="B178" s="1059"/>
      <c r="C178" s="1059"/>
      <c r="D178" s="1059"/>
      <c r="E178" s="1060"/>
      <c r="F178" s="1060"/>
      <c r="G178" s="1060"/>
      <c r="H178" s="1060"/>
      <c r="I178" s="1060"/>
      <c r="J178" s="1060"/>
      <c r="K178" s="1060"/>
      <c r="L178" s="1060"/>
      <c r="M178" s="1060"/>
      <c r="N178" s="1059"/>
      <c r="O178" s="1059"/>
      <c r="P178" s="1059"/>
      <c r="Q178" s="1059"/>
    </row>
    <row r="179" spans="1:17">
      <c r="A179" s="1059"/>
      <c r="B179" s="1059"/>
      <c r="C179" s="1059"/>
      <c r="D179" s="1059"/>
      <c r="E179" s="1060"/>
      <c r="F179" s="1060"/>
      <c r="G179" s="1060"/>
      <c r="H179" s="1060"/>
      <c r="I179" s="1060"/>
      <c r="J179" s="1060"/>
      <c r="K179" s="1060"/>
      <c r="L179" s="1060"/>
      <c r="M179" s="1060"/>
      <c r="N179" s="1059"/>
      <c r="O179" s="1059"/>
      <c r="P179" s="1059"/>
      <c r="Q179" s="1059"/>
    </row>
    <row r="180" spans="1:17">
      <c r="A180" s="1059"/>
      <c r="B180" s="1059"/>
      <c r="C180" s="1059"/>
      <c r="D180" s="1059"/>
      <c r="E180" s="1060"/>
      <c r="F180" s="1060"/>
      <c r="G180" s="1060"/>
      <c r="H180" s="1060"/>
      <c r="I180" s="1060"/>
      <c r="J180" s="1060"/>
      <c r="K180" s="1060"/>
      <c r="L180" s="1060"/>
      <c r="M180" s="1060"/>
      <c r="N180" s="1059"/>
      <c r="O180" s="1059"/>
      <c r="P180" s="1059"/>
      <c r="Q180" s="1059"/>
    </row>
    <row r="181" spans="1:17">
      <c r="A181" s="1059"/>
      <c r="B181" s="1059"/>
      <c r="C181" s="1059"/>
      <c r="D181" s="1059"/>
      <c r="E181" s="1060"/>
      <c r="F181" s="1060"/>
      <c r="G181" s="1060"/>
      <c r="H181" s="1060"/>
      <c r="I181" s="1060"/>
      <c r="J181" s="1060"/>
      <c r="K181" s="1060"/>
      <c r="L181" s="1060"/>
      <c r="M181" s="1060"/>
      <c r="N181" s="1059"/>
      <c r="O181" s="1059"/>
      <c r="P181" s="1059"/>
      <c r="Q181" s="1059"/>
    </row>
    <row r="182" spans="1:17">
      <c r="A182" s="1059"/>
      <c r="B182" s="1059"/>
      <c r="C182" s="1059"/>
      <c r="D182" s="1059"/>
      <c r="E182" s="1060"/>
      <c r="F182" s="1060"/>
      <c r="G182" s="1060"/>
      <c r="H182" s="1060"/>
      <c r="I182" s="1060"/>
      <c r="J182" s="1060"/>
      <c r="K182" s="1060"/>
      <c r="L182" s="1060"/>
      <c r="M182" s="1060"/>
      <c r="N182" s="1059"/>
      <c r="O182" s="1059"/>
      <c r="P182" s="1059"/>
      <c r="Q182" s="1059"/>
    </row>
    <row r="183" spans="1:17">
      <c r="A183" s="1059"/>
      <c r="B183" s="1059"/>
      <c r="C183" s="1059"/>
      <c r="D183" s="1059"/>
      <c r="E183" s="1060"/>
      <c r="F183" s="1060"/>
      <c r="G183" s="1060"/>
      <c r="H183" s="1060"/>
      <c r="I183" s="1060"/>
      <c r="J183" s="1060"/>
      <c r="K183" s="1060"/>
      <c r="L183" s="1060"/>
      <c r="M183" s="1060"/>
      <c r="N183" s="1059"/>
      <c r="O183" s="1059"/>
      <c r="P183" s="1059"/>
      <c r="Q183" s="1059"/>
    </row>
    <row r="184" spans="1:17">
      <c r="A184" s="1059"/>
      <c r="B184" s="1059"/>
      <c r="C184" s="1059"/>
      <c r="D184" s="1059"/>
      <c r="E184" s="1060"/>
      <c r="F184" s="1060"/>
      <c r="G184" s="1060"/>
      <c r="H184" s="1060"/>
      <c r="I184" s="1060"/>
      <c r="J184" s="1060"/>
      <c r="K184" s="1060"/>
      <c r="L184" s="1060"/>
      <c r="M184" s="1060"/>
      <c r="N184" s="1059"/>
      <c r="O184" s="1059"/>
      <c r="P184" s="1059"/>
      <c r="Q184" s="1059"/>
    </row>
    <row r="185" spans="1:17">
      <c r="A185" s="1059"/>
      <c r="B185" s="1059"/>
      <c r="C185" s="1059"/>
      <c r="D185" s="1059"/>
      <c r="E185" s="1060"/>
      <c r="F185" s="1060"/>
      <c r="G185" s="1060"/>
      <c r="H185" s="1060"/>
      <c r="I185" s="1060"/>
      <c r="J185" s="1060"/>
      <c r="K185" s="1060"/>
      <c r="L185" s="1060"/>
      <c r="M185" s="1060"/>
      <c r="N185" s="1059"/>
      <c r="O185" s="1059"/>
      <c r="P185" s="1059"/>
      <c r="Q185" s="1059"/>
    </row>
    <row r="186" spans="1:17">
      <c r="A186" s="1059"/>
      <c r="B186" s="1059"/>
      <c r="C186" s="1059"/>
      <c r="D186" s="1059"/>
      <c r="E186" s="1060"/>
      <c r="F186" s="1060"/>
      <c r="G186" s="1060"/>
      <c r="H186" s="1060"/>
      <c r="I186" s="1060"/>
      <c r="J186" s="1060"/>
      <c r="K186" s="1060"/>
      <c r="L186" s="1060"/>
      <c r="M186" s="1060"/>
      <c r="N186" s="1059"/>
      <c r="O186" s="1059"/>
      <c r="P186" s="1059"/>
      <c r="Q186" s="1059"/>
    </row>
    <row r="187" spans="1:17">
      <c r="A187" s="1059"/>
      <c r="B187" s="1059"/>
      <c r="C187" s="1059"/>
      <c r="D187" s="1059"/>
      <c r="E187" s="1060"/>
      <c r="F187" s="1060"/>
      <c r="G187" s="1060"/>
      <c r="H187" s="1060"/>
      <c r="I187" s="1060"/>
      <c r="J187" s="1060"/>
      <c r="K187" s="1060"/>
      <c r="L187" s="1060"/>
      <c r="M187" s="1060"/>
      <c r="N187" s="1059"/>
      <c r="O187" s="1059"/>
      <c r="P187" s="1059"/>
      <c r="Q187" s="1059"/>
    </row>
    <row r="188" spans="1:17">
      <c r="A188" s="1059"/>
      <c r="B188" s="1059"/>
      <c r="C188" s="1059"/>
      <c r="D188" s="1059"/>
      <c r="E188" s="1060"/>
      <c r="F188" s="1060"/>
      <c r="G188" s="1060"/>
      <c r="H188" s="1060"/>
      <c r="I188" s="1060"/>
      <c r="J188" s="1060"/>
      <c r="K188" s="1060"/>
      <c r="L188" s="1060"/>
      <c r="M188" s="1060"/>
      <c r="N188" s="1059"/>
      <c r="O188" s="1059"/>
      <c r="P188" s="1059"/>
      <c r="Q188" s="1059"/>
    </row>
    <row r="189" spans="1:17">
      <c r="A189" s="1059"/>
      <c r="B189" s="1059"/>
      <c r="C189" s="1059"/>
      <c r="D189" s="1059"/>
      <c r="E189" s="1060"/>
      <c r="F189" s="1060"/>
      <c r="G189" s="1060"/>
      <c r="H189" s="1060"/>
      <c r="I189" s="1060"/>
      <c r="J189" s="1060"/>
      <c r="K189" s="1060"/>
      <c r="L189" s="1060"/>
      <c r="M189" s="1060"/>
      <c r="N189" s="1059"/>
      <c r="O189" s="1059"/>
      <c r="P189" s="1059"/>
      <c r="Q189" s="1059"/>
    </row>
    <row r="190" spans="1:17">
      <c r="A190" s="1059"/>
      <c r="B190" s="1059"/>
      <c r="C190" s="1059"/>
      <c r="D190" s="1059"/>
      <c r="E190" s="1060"/>
      <c r="F190" s="1060"/>
      <c r="G190" s="1060"/>
      <c r="H190" s="1060"/>
      <c r="I190" s="1060"/>
      <c r="J190" s="1060"/>
      <c r="K190" s="1060"/>
      <c r="L190" s="1060"/>
      <c r="M190" s="1060"/>
      <c r="N190" s="1059"/>
      <c r="O190" s="1059"/>
      <c r="P190" s="1059"/>
      <c r="Q190" s="1059"/>
    </row>
    <row r="191" spans="1:17">
      <c r="A191" s="1059"/>
      <c r="B191" s="1059"/>
      <c r="C191" s="1059"/>
      <c r="D191" s="1059"/>
      <c r="E191" s="1060"/>
      <c r="F191" s="1060"/>
      <c r="G191" s="1060"/>
      <c r="H191" s="1060"/>
      <c r="I191" s="1060"/>
      <c r="J191" s="1060"/>
      <c r="K191" s="1060"/>
      <c r="L191" s="1060"/>
      <c r="M191" s="1060"/>
      <c r="N191" s="1059"/>
      <c r="O191" s="1059"/>
      <c r="P191" s="1059"/>
      <c r="Q191" s="1059"/>
    </row>
    <row r="192" spans="1:17">
      <c r="A192" s="1059"/>
      <c r="B192" s="1059"/>
      <c r="C192" s="1059"/>
      <c r="D192" s="1059"/>
      <c r="E192" s="1060"/>
      <c r="F192" s="1060"/>
      <c r="G192" s="1060"/>
      <c r="H192" s="1060"/>
      <c r="I192" s="1060"/>
      <c r="J192" s="1060"/>
      <c r="K192" s="1060"/>
      <c r="L192" s="1060"/>
      <c r="M192" s="1060"/>
      <c r="N192" s="1059"/>
      <c r="O192" s="1059"/>
      <c r="P192" s="1059"/>
      <c r="Q192" s="1059"/>
    </row>
    <row r="193" spans="1:17">
      <c r="A193" s="1059"/>
      <c r="B193" s="1059"/>
      <c r="C193" s="1059"/>
      <c r="D193" s="1059"/>
      <c r="E193" s="1060"/>
      <c r="F193" s="1060"/>
      <c r="G193" s="1060"/>
      <c r="H193" s="1060"/>
      <c r="I193" s="1060"/>
      <c r="J193" s="1060"/>
      <c r="K193" s="1060"/>
      <c r="L193" s="1060"/>
      <c r="M193" s="1060"/>
      <c r="N193" s="1059"/>
      <c r="O193" s="1059"/>
      <c r="P193" s="1059"/>
      <c r="Q193" s="1059"/>
    </row>
    <row r="194" spans="1:17">
      <c r="A194" s="1059"/>
      <c r="B194" s="1059"/>
      <c r="C194" s="1059"/>
      <c r="D194" s="1059"/>
      <c r="E194" s="1060"/>
      <c r="F194" s="1060"/>
      <c r="G194" s="1060"/>
      <c r="H194" s="1060"/>
      <c r="I194" s="1060"/>
      <c r="J194" s="1060"/>
      <c r="K194" s="1060"/>
      <c r="L194" s="1060"/>
      <c r="M194" s="1060"/>
      <c r="N194" s="1059"/>
      <c r="O194" s="1059"/>
      <c r="P194" s="1059"/>
      <c r="Q194" s="1059"/>
    </row>
    <row r="195" spans="1:17">
      <c r="A195" s="1059"/>
      <c r="B195" s="1059"/>
      <c r="C195" s="1059"/>
      <c r="D195" s="1059"/>
      <c r="E195" s="1060"/>
      <c r="F195" s="1060"/>
      <c r="G195" s="1060"/>
      <c r="H195" s="1060"/>
      <c r="I195" s="1060"/>
      <c r="J195" s="1060"/>
      <c r="K195" s="1060"/>
      <c r="L195" s="1060"/>
      <c r="M195" s="1060"/>
      <c r="N195" s="1059"/>
      <c r="O195" s="1059"/>
      <c r="P195" s="1059"/>
      <c r="Q195" s="1059"/>
    </row>
    <row r="196" spans="1:17">
      <c r="A196" s="1059"/>
      <c r="B196" s="1059"/>
      <c r="C196" s="1059"/>
      <c r="D196" s="1059"/>
      <c r="E196" s="1060"/>
      <c r="F196" s="1060"/>
      <c r="G196" s="1060"/>
      <c r="H196" s="1060"/>
      <c r="I196" s="1060"/>
      <c r="J196" s="1060"/>
      <c r="K196" s="1060"/>
      <c r="L196" s="1060"/>
      <c r="M196" s="1060"/>
      <c r="N196" s="1059"/>
      <c r="O196" s="1059"/>
      <c r="P196" s="1059"/>
      <c r="Q196" s="1059"/>
    </row>
    <row r="197" spans="1:17">
      <c r="A197" s="1059"/>
      <c r="B197" s="1059"/>
      <c r="C197" s="1059"/>
      <c r="D197" s="1059"/>
      <c r="E197" s="1060"/>
      <c r="F197" s="1060"/>
      <c r="G197" s="1060"/>
      <c r="H197" s="1060"/>
      <c r="I197" s="1060"/>
      <c r="J197" s="1060"/>
      <c r="K197" s="1060"/>
      <c r="L197" s="1060"/>
      <c r="M197" s="1060"/>
      <c r="N197" s="1059"/>
      <c r="O197" s="1059"/>
      <c r="P197" s="1059"/>
      <c r="Q197" s="1059"/>
    </row>
    <row r="198" spans="1:17">
      <c r="A198" s="1059"/>
      <c r="B198" s="1059"/>
      <c r="C198" s="1059"/>
      <c r="D198" s="1059"/>
      <c r="E198" s="1060"/>
      <c r="F198" s="1060"/>
      <c r="G198" s="1060"/>
      <c r="H198" s="1060"/>
      <c r="I198" s="1060"/>
      <c r="J198" s="1060"/>
      <c r="K198" s="1060"/>
      <c r="L198" s="1060"/>
      <c r="M198" s="1060"/>
      <c r="N198" s="1059"/>
      <c r="O198" s="1059"/>
      <c r="P198" s="1059"/>
      <c r="Q198" s="1059"/>
    </row>
    <row r="199" spans="1:17">
      <c r="A199" s="1059"/>
      <c r="B199" s="1059"/>
      <c r="C199" s="1059"/>
      <c r="D199" s="1059"/>
      <c r="E199" s="1060"/>
      <c r="F199" s="1060"/>
      <c r="G199" s="1060"/>
      <c r="H199" s="1060"/>
      <c r="I199" s="1060"/>
      <c r="J199" s="1060"/>
      <c r="K199" s="1060"/>
      <c r="L199" s="1060"/>
      <c r="M199" s="1060"/>
      <c r="N199" s="1059"/>
      <c r="O199" s="1059"/>
      <c r="P199" s="1059"/>
      <c r="Q199" s="1059"/>
    </row>
    <row r="200" spans="1:17">
      <c r="A200" s="1059"/>
      <c r="B200" s="1059"/>
      <c r="C200" s="1059"/>
      <c r="D200" s="1059"/>
      <c r="E200" s="1060"/>
      <c r="F200" s="1060"/>
      <c r="G200" s="1060"/>
      <c r="H200" s="1060"/>
      <c r="I200" s="1060"/>
      <c r="J200" s="1060"/>
      <c r="K200" s="1060"/>
      <c r="L200" s="1060"/>
      <c r="M200" s="1060"/>
      <c r="N200" s="1059"/>
      <c r="O200" s="1059"/>
      <c r="P200" s="1059"/>
      <c r="Q200" s="1059"/>
    </row>
    <row r="201" spans="1:17">
      <c r="A201" s="1059"/>
      <c r="B201" s="1059"/>
      <c r="C201" s="1059"/>
      <c r="D201" s="1059"/>
      <c r="E201" s="1060"/>
      <c r="F201" s="1060"/>
      <c r="G201" s="1060"/>
      <c r="H201" s="1060"/>
      <c r="I201" s="1060"/>
      <c r="J201" s="1060"/>
      <c r="K201" s="1060"/>
      <c r="L201" s="1060"/>
      <c r="M201" s="1060"/>
      <c r="N201" s="1059"/>
      <c r="O201" s="1059"/>
      <c r="P201" s="1059"/>
      <c r="Q201" s="1059"/>
    </row>
    <row r="202" spans="1:17">
      <c r="A202" s="1059"/>
      <c r="B202" s="1059"/>
      <c r="C202" s="1059"/>
      <c r="D202" s="1059"/>
      <c r="E202" s="1060"/>
      <c r="F202" s="1060"/>
      <c r="G202" s="1060"/>
      <c r="H202" s="1060"/>
      <c r="I202" s="1060"/>
      <c r="J202" s="1060"/>
      <c r="K202" s="1060"/>
      <c r="L202" s="1060"/>
      <c r="M202" s="1060"/>
      <c r="N202" s="1059"/>
      <c r="O202" s="1059"/>
      <c r="P202" s="1059"/>
      <c r="Q202" s="1059"/>
    </row>
    <row r="203" spans="1:17">
      <c r="A203" s="1059"/>
      <c r="B203" s="1059"/>
      <c r="C203" s="1059"/>
      <c r="D203" s="1059"/>
      <c r="E203" s="1060"/>
      <c r="F203" s="1060"/>
      <c r="G203" s="1060"/>
      <c r="H203" s="1060"/>
      <c r="I203" s="1060"/>
      <c r="J203" s="1060"/>
      <c r="K203" s="1060"/>
      <c r="L203" s="1060"/>
      <c r="M203" s="1060"/>
      <c r="N203" s="1059"/>
      <c r="O203" s="1059"/>
      <c r="P203" s="1059"/>
      <c r="Q203" s="1059"/>
    </row>
    <row r="204" spans="1:17">
      <c r="A204" s="1059"/>
      <c r="B204" s="1059"/>
      <c r="C204" s="1059"/>
      <c r="D204" s="1059"/>
      <c r="E204" s="1060"/>
      <c r="F204" s="1060"/>
      <c r="G204" s="1060"/>
      <c r="H204" s="1060"/>
      <c r="I204" s="1060"/>
      <c r="J204" s="1060"/>
      <c r="K204" s="1060"/>
      <c r="L204" s="1060"/>
      <c r="M204" s="1060"/>
      <c r="N204" s="1059"/>
      <c r="O204" s="1059"/>
      <c r="P204" s="1059"/>
      <c r="Q204" s="1059"/>
    </row>
    <row r="205" spans="1:17">
      <c r="A205" s="1059"/>
      <c r="B205" s="1059"/>
      <c r="C205" s="1059"/>
      <c r="D205" s="1059"/>
      <c r="E205" s="1060"/>
      <c r="F205" s="1060"/>
      <c r="G205" s="1060"/>
      <c r="H205" s="1060"/>
      <c r="I205" s="1060"/>
      <c r="J205" s="1060"/>
      <c r="K205" s="1060"/>
      <c r="L205" s="1060"/>
      <c r="M205" s="1060"/>
      <c r="N205" s="1059"/>
      <c r="O205" s="1059"/>
      <c r="P205" s="1059"/>
      <c r="Q205" s="1059"/>
    </row>
    <row r="206" spans="1:17">
      <c r="A206" s="1059"/>
      <c r="B206" s="1059"/>
      <c r="C206" s="1059"/>
      <c r="D206" s="1059"/>
      <c r="E206" s="1060"/>
      <c r="F206" s="1060"/>
      <c r="G206" s="1060"/>
      <c r="H206" s="1060"/>
      <c r="I206" s="1060"/>
      <c r="J206" s="1060"/>
      <c r="K206" s="1060"/>
      <c r="L206" s="1060"/>
      <c r="M206" s="1060"/>
      <c r="N206" s="1059"/>
      <c r="O206" s="1059"/>
      <c r="P206" s="1059"/>
      <c r="Q206" s="1059"/>
    </row>
    <row r="207" spans="1:17">
      <c r="A207" s="1059"/>
      <c r="B207" s="1059"/>
      <c r="C207" s="1059"/>
      <c r="D207" s="1059"/>
      <c r="E207" s="1060"/>
      <c r="F207" s="1060"/>
      <c r="G207" s="1060"/>
      <c r="H207" s="1060"/>
      <c r="I207" s="1060"/>
      <c r="J207" s="1060"/>
      <c r="K207" s="1060"/>
      <c r="L207" s="1060"/>
      <c r="M207" s="1060"/>
      <c r="N207" s="1059"/>
      <c r="O207" s="1059"/>
      <c r="P207" s="1059"/>
      <c r="Q207" s="1059"/>
    </row>
    <row r="208" spans="1:17">
      <c r="A208" s="1059"/>
      <c r="B208" s="1059"/>
      <c r="C208" s="1059"/>
      <c r="D208" s="1059"/>
      <c r="E208" s="1060"/>
      <c r="F208" s="1060"/>
      <c r="G208" s="1060"/>
      <c r="H208" s="1060"/>
      <c r="I208" s="1060"/>
      <c r="J208" s="1060"/>
      <c r="K208" s="1060"/>
      <c r="L208" s="1060"/>
      <c r="M208" s="1060"/>
      <c r="N208" s="1059"/>
      <c r="O208" s="1059"/>
      <c r="P208" s="1059"/>
      <c r="Q208" s="1059"/>
    </row>
    <row r="209" spans="1:17">
      <c r="A209" s="1059"/>
      <c r="B209" s="1059"/>
      <c r="C209" s="1059"/>
      <c r="D209" s="1059"/>
      <c r="E209" s="1060"/>
      <c r="F209" s="1060"/>
      <c r="G209" s="1060"/>
      <c r="H209" s="1060"/>
      <c r="I209" s="1060"/>
      <c r="J209" s="1060"/>
      <c r="K209" s="1060"/>
      <c r="L209" s="1060"/>
      <c r="M209" s="1060"/>
      <c r="N209" s="1059"/>
      <c r="O209" s="1059"/>
      <c r="P209" s="1059"/>
      <c r="Q209" s="1059"/>
    </row>
    <row r="210" spans="1:17">
      <c r="A210" s="1059"/>
      <c r="B210" s="1059"/>
      <c r="C210" s="1059"/>
      <c r="D210" s="1059"/>
      <c r="E210" s="1060"/>
      <c r="F210" s="1060"/>
      <c r="G210" s="1060"/>
      <c r="H210" s="1060"/>
      <c r="I210" s="1060"/>
      <c r="J210" s="1060"/>
      <c r="K210" s="1060"/>
      <c r="L210" s="1060"/>
      <c r="M210" s="1060"/>
      <c r="N210" s="1059"/>
      <c r="O210" s="1059"/>
      <c r="P210" s="1059"/>
      <c r="Q210" s="1059"/>
    </row>
    <row r="211" spans="1:17">
      <c r="A211" s="1059"/>
      <c r="B211" s="1059"/>
      <c r="C211" s="1059"/>
      <c r="D211" s="1059"/>
      <c r="E211" s="1060"/>
      <c r="F211" s="1060"/>
      <c r="G211" s="1060"/>
      <c r="H211" s="1060"/>
      <c r="I211" s="1060"/>
      <c r="J211" s="1060"/>
      <c r="K211" s="1060"/>
      <c r="L211" s="1060"/>
      <c r="M211" s="1060"/>
      <c r="N211" s="1059"/>
      <c r="O211" s="1059"/>
      <c r="P211" s="1059"/>
      <c r="Q211" s="1059"/>
    </row>
    <row r="212" spans="1:17">
      <c r="A212" s="1059"/>
      <c r="B212" s="1059"/>
      <c r="C212" s="1059"/>
      <c r="D212" s="1059"/>
      <c r="E212" s="1060"/>
      <c r="F212" s="1060"/>
      <c r="G212" s="1060"/>
      <c r="H212" s="1060"/>
      <c r="I212" s="1060"/>
      <c r="J212" s="1060"/>
      <c r="K212" s="1060"/>
      <c r="L212" s="1060"/>
      <c r="M212" s="1060"/>
      <c r="N212" s="1059"/>
      <c r="O212" s="1059"/>
      <c r="P212" s="1059"/>
      <c r="Q212" s="1059"/>
    </row>
    <row r="213" spans="1:17">
      <c r="A213" s="1059"/>
      <c r="B213" s="1059"/>
      <c r="C213" s="1059"/>
      <c r="D213" s="1059"/>
      <c r="E213" s="1060"/>
      <c r="F213" s="1060"/>
      <c r="G213" s="1060"/>
      <c r="H213" s="1060"/>
      <c r="I213" s="1060"/>
      <c r="J213" s="1060"/>
      <c r="K213" s="1060"/>
      <c r="L213" s="1060"/>
      <c r="M213" s="1060"/>
      <c r="N213" s="1059"/>
      <c r="O213" s="1059"/>
      <c r="P213" s="1059"/>
      <c r="Q213" s="1059"/>
    </row>
    <row r="214" spans="1:17">
      <c r="A214" s="1059"/>
      <c r="B214" s="1059"/>
      <c r="C214" s="1059"/>
      <c r="D214" s="1059"/>
      <c r="E214" s="1060"/>
      <c r="F214" s="1060"/>
      <c r="G214" s="1060"/>
      <c r="H214" s="1060"/>
      <c r="I214" s="1060"/>
      <c r="J214" s="1060"/>
      <c r="K214" s="1060"/>
      <c r="L214" s="1060"/>
      <c r="M214" s="1060"/>
      <c r="N214" s="1059"/>
      <c r="O214" s="1059"/>
      <c r="P214" s="1059"/>
      <c r="Q214" s="1059"/>
    </row>
    <row r="215" spans="1:17">
      <c r="A215" s="1059"/>
      <c r="B215" s="1059"/>
      <c r="C215" s="1059"/>
      <c r="D215" s="1059"/>
      <c r="E215" s="1060"/>
      <c r="F215" s="1060"/>
      <c r="G215" s="1060"/>
      <c r="H215" s="1060"/>
      <c r="I215" s="1060"/>
      <c r="J215" s="1060"/>
      <c r="K215" s="1060"/>
      <c r="L215" s="1060"/>
      <c r="M215" s="1060"/>
      <c r="N215" s="1059"/>
      <c r="O215" s="1059"/>
      <c r="P215" s="1059"/>
      <c r="Q215" s="1059"/>
    </row>
    <row r="216" spans="1:17">
      <c r="A216" s="1059"/>
      <c r="B216" s="1059"/>
      <c r="C216" s="1059"/>
      <c r="D216" s="1059"/>
      <c r="E216" s="1060"/>
      <c r="F216" s="1060"/>
      <c r="G216" s="1060"/>
      <c r="H216" s="1060"/>
      <c r="I216" s="1060"/>
      <c r="J216" s="1060"/>
      <c r="K216" s="1060"/>
      <c r="L216" s="1060"/>
      <c r="M216" s="1060"/>
      <c r="N216" s="1059"/>
      <c r="O216" s="1059"/>
      <c r="P216" s="1059"/>
      <c r="Q216" s="1059"/>
    </row>
    <row r="217" spans="1:17">
      <c r="A217" s="1059"/>
      <c r="B217" s="1059"/>
      <c r="C217" s="1059"/>
      <c r="D217" s="1059"/>
      <c r="E217" s="1060"/>
      <c r="F217" s="1060"/>
      <c r="G217" s="1060"/>
      <c r="H217" s="1060"/>
      <c r="I217" s="1060"/>
      <c r="J217" s="1060"/>
      <c r="K217" s="1060"/>
      <c r="L217" s="1060"/>
      <c r="M217" s="1060"/>
      <c r="N217" s="1059"/>
      <c r="O217" s="1059"/>
      <c r="P217" s="1059"/>
      <c r="Q217" s="1059"/>
    </row>
    <row r="218" spans="1:17">
      <c r="A218" s="1059"/>
      <c r="B218" s="1059"/>
      <c r="C218" s="1059"/>
      <c r="D218" s="1059"/>
      <c r="E218" s="1060"/>
      <c r="F218" s="1060"/>
      <c r="G218" s="1060"/>
      <c r="H218" s="1060"/>
      <c r="I218" s="1060"/>
      <c r="J218" s="1060"/>
      <c r="K218" s="1060"/>
      <c r="L218" s="1060"/>
      <c r="M218" s="1060"/>
      <c r="N218" s="1059"/>
      <c r="O218" s="1059"/>
      <c r="P218" s="1059"/>
      <c r="Q218" s="1059"/>
    </row>
    <row r="219" spans="1:17">
      <c r="A219" s="1059"/>
      <c r="B219" s="1059"/>
      <c r="C219" s="1059"/>
      <c r="D219" s="1059"/>
      <c r="E219" s="1060"/>
      <c r="F219" s="1060"/>
      <c r="G219" s="1060"/>
      <c r="H219" s="1060"/>
      <c r="I219" s="1060"/>
      <c r="J219" s="1060"/>
      <c r="K219" s="1060"/>
      <c r="L219" s="1060"/>
      <c r="M219" s="1060"/>
      <c r="N219" s="1059"/>
      <c r="O219" s="1059"/>
      <c r="P219" s="1059"/>
      <c r="Q219" s="1059"/>
    </row>
    <row r="220" spans="1:17">
      <c r="A220" s="1059"/>
      <c r="B220" s="1059"/>
      <c r="C220" s="1059"/>
      <c r="D220" s="1059"/>
      <c r="E220" s="1060"/>
      <c r="F220" s="1060"/>
      <c r="G220" s="1060"/>
      <c r="H220" s="1060"/>
      <c r="I220" s="1060"/>
      <c r="J220" s="1060"/>
      <c r="K220" s="1060"/>
      <c r="L220" s="1060"/>
      <c r="M220" s="1060"/>
      <c r="N220" s="1059"/>
      <c r="O220" s="1059"/>
      <c r="P220" s="1059"/>
      <c r="Q220" s="1059"/>
    </row>
    <row r="221" spans="1:17">
      <c r="A221" s="1059"/>
      <c r="B221" s="1059"/>
      <c r="C221" s="1059"/>
      <c r="D221" s="1059"/>
      <c r="E221" s="1060"/>
      <c r="F221" s="1060"/>
      <c r="G221" s="1060"/>
      <c r="H221" s="1060"/>
      <c r="I221" s="1060"/>
      <c r="J221" s="1060"/>
      <c r="K221" s="1060"/>
      <c r="L221" s="1060"/>
      <c r="M221" s="1060"/>
      <c r="N221" s="1059"/>
      <c r="O221" s="1059"/>
      <c r="P221" s="1059"/>
      <c r="Q221" s="1059"/>
    </row>
    <row r="222" spans="1:17">
      <c r="A222" s="1059"/>
      <c r="B222" s="1059"/>
      <c r="C222" s="1059"/>
      <c r="D222" s="1059"/>
      <c r="E222" s="1060"/>
      <c r="F222" s="1060"/>
      <c r="G222" s="1060"/>
      <c r="H222" s="1060"/>
      <c r="I222" s="1060"/>
      <c r="J222" s="1060"/>
      <c r="K222" s="1060"/>
      <c r="L222" s="1060"/>
      <c r="M222" s="1060"/>
      <c r="N222" s="1059"/>
      <c r="O222" s="1059"/>
      <c r="P222" s="1059"/>
      <c r="Q222" s="1059"/>
    </row>
    <row r="223" spans="1:17">
      <c r="A223" s="1059"/>
      <c r="B223" s="1059"/>
      <c r="C223" s="1059"/>
      <c r="D223" s="1059"/>
      <c r="E223" s="1060"/>
      <c r="F223" s="1060"/>
      <c r="G223" s="1060"/>
      <c r="H223" s="1060"/>
      <c r="I223" s="1060"/>
      <c r="J223" s="1060"/>
      <c r="K223" s="1060"/>
      <c r="L223" s="1060"/>
      <c r="M223" s="1060"/>
      <c r="N223" s="1059"/>
      <c r="O223" s="1059"/>
      <c r="P223" s="1059"/>
      <c r="Q223" s="1059"/>
    </row>
    <row r="224" spans="1:17">
      <c r="A224" s="1059"/>
      <c r="B224" s="1059"/>
      <c r="C224" s="1059"/>
      <c r="D224" s="1059"/>
      <c r="E224" s="1060"/>
      <c r="F224" s="1060"/>
      <c r="G224" s="1060"/>
      <c r="H224" s="1060"/>
      <c r="I224" s="1060"/>
      <c r="J224" s="1060"/>
      <c r="K224" s="1060"/>
      <c r="L224" s="1060"/>
      <c r="M224" s="1060"/>
      <c r="N224" s="1059"/>
      <c r="O224" s="1059"/>
      <c r="P224" s="1059"/>
      <c r="Q224" s="1059"/>
    </row>
    <row r="225" spans="1:17">
      <c r="A225" s="1059"/>
      <c r="B225" s="1059"/>
      <c r="C225" s="1059"/>
      <c r="D225" s="1059"/>
      <c r="E225" s="1060"/>
      <c r="F225" s="1060"/>
      <c r="G225" s="1060"/>
      <c r="H225" s="1060"/>
      <c r="I225" s="1060"/>
      <c r="J225" s="1060"/>
      <c r="K225" s="1060"/>
      <c r="L225" s="1060"/>
      <c r="M225" s="1060"/>
      <c r="N225" s="1059"/>
      <c r="O225" s="1059"/>
      <c r="P225" s="1059"/>
      <c r="Q225" s="1059"/>
    </row>
    <row r="226" spans="1:17">
      <c r="A226" s="1059"/>
      <c r="B226" s="1059"/>
      <c r="C226" s="1059"/>
      <c r="D226" s="1059"/>
      <c r="E226" s="1060"/>
      <c r="F226" s="1060"/>
      <c r="G226" s="1060"/>
      <c r="H226" s="1060"/>
      <c r="I226" s="1060"/>
      <c r="J226" s="1060"/>
      <c r="K226" s="1060"/>
      <c r="L226" s="1060"/>
      <c r="M226" s="1060"/>
      <c r="N226" s="1059"/>
      <c r="O226" s="1059"/>
      <c r="P226" s="1059"/>
      <c r="Q226" s="1059"/>
    </row>
    <row r="227" spans="1:17">
      <c r="A227" s="1059"/>
      <c r="B227" s="1059"/>
      <c r="C227" s="1059"/>
      <c r="D227" s="1059"/>
      <c r="E227" s="1060"/>
      <c r="F227" s="1060"/>
      <c r="G227" s="1060"/>
      <c r="H227" s="1060"/>
      <c r="I227" s="1060"/>
      <c r="J227" s="1060"/>
      <c r="K227" s="1060"/>
      <c r="L227" s="1060"/>
      <c r="M227" s="1060"/>
      <c r="N227" s="1059"/>
      <c r="O227" s="1059"/>
      <c r="P227" s="1059"/>
      <c r="Q227" s="1059"/>
    </row>
    <row r="228" spans="1:17">
      <c r="A228" s="1059"/>
      <c r="B228" s="1059"/>
      <c r="C228" s="1059"/>
      <c r="D228" s="1059"/>
      <c r="E228" s="1060"/>
      <c r="F228" s="1060"/>
      <c r="G228" s="1060"/>
      <c r="H228" s="1060"/>
      <c r="I228" s="1060"/>
      <c r="J228" s="1060"/>
      <c r="K228" s="1060"/>
      <c r="L228" s="1060"/>
      <c r="M228" s="1060"/>
      <c r="N228" s="1059"/>
      <c r="O228" s="1059"/>
      <c r="P228" s="1059"/>
      <c r="Q228" s="1059"/>
    </row>
    <row r="229" spans="1:17">
      <c r="A229" s="1059"/>
      <c r="B229" s="1059"/>
      <c r="C229" s="1059"/>
      <c r="D229" s="1059"/>
      <c r="E229" s="1060"/>
      <c r="F229" s="1060"/>
      <c r="G229" s="1060"/>
      <c r="H229" s="1060"/>
      <c r="I229" s="1060"/>
      <c r="J229" s="1060"/>
      <c r="K229" s="1060"/>
      <c r="L229" s="1060"/>
      <c r="M229" s="1060"/>
      <c r="N229" s="1059"/>
      <c r="O229" s="1059"/>
      <c r="P229" s="1059"/>
      <c r="Q229" s="1059"/>
    </row>
    <row r="230" spans="1:17">
      <c r="A230" s="1059"/>
      <c r="B230" s="1059"/>
      <c r="C230" s="1059"/>
      <c r="D230" s="1059"/>
      <c r="E230" s="1060"/>
      <c r="F230" s="1060"/>
      <c r="G230" s="1060"/>
      <c r="H230" s="1060"/>
      <c r="I230" s="1060"/>
      <c r="J230" s="1060"/>
      <c r="K230" s="1060"/>
      <c r="L230" s="1060"/>
      <c r="M230" s="1060"/>
      <c r="N230" s="1059"/>
      <c r="O230" s="1059"/>
      <c r="P230" s="1059"/>
      <c r="Q230" s="1059"/>
    </row>
    <row r="231" spans="1:17">
      <c r="A231" s="1059"/>
      <c r="B231" s="1059"/>
      <c r="C231" s="1059"/>
      <c r="D231" s="1059"/>
      <c r="E231" s="1060"/>
      <c r="F231" s="1060"/>
      <c r="G231" s="1060"/>
      <c r="H231" s="1060"/>
      <c r="I231" s="1060"/>
      <c r="J231" s="1060"/>
      <c r="K231" s="1060"/>
      <c r="L231" s="1060"/>
      <c r="M231" s="1060"/>
      <c r="N231" s="1059"/>
      <c r="O231" s="1059"/>
      <c r="P231" s="1059"/>
      <c r="Q231" s="1059"/>
    </row>
    <row r="232" spans="1:17">
      <c r="A232" s="1059"/>
      <c r="B232" s="1059"/>
      <c r="C232" s="1059"/>
      <c r="D232" s="1059"/>
      <c r="E232" s="1060"/>
      <c r="F232" s="1060"/>
      <c r="G232" s="1060"/>
      <c r="H232" s="1060"/>
      <c r="I232" s="1060"/>
      <c r="J232" s="1060"/>
      <c r="K232" s="1060"/>
      <c r="L232" s="1060"/>
      <c r="M232" s="1060"/>
      <c r="N232" s="1059"/>
      <c r="O232" s="1059"/>
      <c r="P232" s="1059"/>
      <c r="Q232" s="1059"/>
    </row>
    <row r="233" spans="1:17">
      <c r="A233" s="1059"/>
      <c r="B233" s="1059"/>
      <c r="C233" s="1059"/>
      <c r="D233" s="1059"/>
      <c r="E233" s="1060"/>
      <c r="F233" s="1060"/>
      <c r="G233" s="1060"/>
      <c r="H233" s="1060"/>
      <c r="I233" s="1060"/>
      <c r="J233" s="1060"/>
      <c r="K233" s="1060"/>
      <c r="L233" s="1060"/>
      <c r="M233" s="1060"/>
      <c r="N233" s="1059"/>
      <c r="O233" s="1059"/>
      <c r="P233" s="1059"/>
      <c r="Q233" s="1059"/>
    </row>
    <row r="234" spans="1:17">
      <c r="A234" s="1059"/>
      <c r="B234" s="1059"/>
      <c r="C234" s="1059"/>
      <c r="D234" s="1059"/>
      <c r="E234" s="1060"/>
      <c r="F234" s="1060"/>
      <c r="G234" s="1060"/>
      <c r="H234" s="1060"/>
      <c r="I234" s="1060"/>
      <c r="J234" s="1060"/>
      <c r="K234" s="1060"/>
      <c r="L234" s="1060"/>
      <c r="M234" s="1060"/>
      <c r="N234" s="1059"/>
      <c r="O234" s="1059"/>
      <c r="P234" s="1059"/>
      <c r="Q234" s="1059"/>
    </row>
    <row r="235" spans="1:17">
      <c r="A235" s="1059"/>
      <c r="B235" s="1059"/>
      <c r="C235" s="1059"/>
      <c r="D235" s="1059"/>
      <c r="E235" s="1060"/>
      <c r="F235" s="1060"/>
      <c r="G235" s="1060"/>
      <c r="H235" s="1060"/>
      <c r="I235" s="1060"/>
      <c r="J235" s="1060"/>
      <c r="K235" s="1060"/>
      <c r="L235" s="1060"/>
      <c r="M235" s="1060"/>
      <c r="N235" s="1059"/>
      <c r="O235" s="1059"/>
      <c r="P235" s="1059"/>
      <c r="Q235" s="1059"/>
    </row>
    <row r="236" spans="1:17">
      <c r="A236" s="1059"/>
      <c r="B236" s="1059"/>
      <c r="C236" s="1059"/>
      <c r="D236" s="1059"/>
      <c r="E236" s="1060"/>
      <c r="F236" s="1060"/>
      <c r="G236" s="1060"/>
      <c r="H236" s="1060"/>
      <c r="I236" s="1060"/>
      <c r="J236" s="1060"/>
      <c r="K236" s="1060"/>
      <c r="L236" s="1060"/>
      <c r="M236" s="1060"/>
      <c r="N236" s="1059"/>
      <c r="O236" s="1059"/>
      <c r="P236" s="1059"/>
      <c r="Q236" s="1059"/>
    </row>
    <row r="237" spans="1:17">
      <c r="A237" s="1059"/>
      <c r="B237" s="1059"/>
      <c r="C237" s="1059"/>
      <c r="D237" s="1059"/>
      <c r="E237" s="1060"/>
      <c r="F237" s="1060"/>
      <c r="G237" s="1060"/>
      <c r="H237" s="1060"/>
      <c r="I237" s="1060"/>
      <c r="J237" s="1060"/>
      <c r="K237" s="1060"/>
      <c r="L237" s="1060"/>
      <c r="M237" s="1060"/>
      <c r="N237" s="1059"/>
      <c r="O237" s="1059"/>
      <c r="P237" s="1059"/>
      <c r="Q237" s="1059"/>
    </row>
    <row r="238" spans="1:17">
      <c r="A238" s="1059"/>
      <c r="B238" s="1059"/>
      <c r="C238" s="1059"/>
      <c r="D238" s="1059"/>
      <c r="E238" s="1060"/>
      <c r="F238" s="1060"/>
      <c r="G238" s="1060"/>
      <c r="H238" s="1060"/>
      <c r="I238" s="1060"/>
      <c r="J238" s="1060"/>
      <c r="K238" s="1060"/>
      <c r="L238" s="1060"/>
      <c r="M238" s="1060"/>
      <c r="N238" s="1059"/>
      <c r="O238" s="1059"/>
      <c r="P238" s="1059"/>
      <c r="Q238" s="1059"/>
    </row>
    <row r="239" spans="1:17">
      <c r="A239" s="1059"/>
      <c r="B239" s="1059"/>
      <c r="C239" s="1059"/>
      <c r="D239" s="1059"/>
      <c r="E239" s="1060"/>
      <c r="F239" s="1060"/>
      <c r="G239" s="1060"/>
      <c r="H239" s="1060"/>
      <c r="I239" s="1060"/>
      <c r="J239" s="1060"/>
      <c r="K239" s="1060"/>
      <c r="L239" s="1060"/>
      <c r="M239" s="1060"/>
      <c r="N239" s="1059"/>
      <c r="O239" s="1059"/>
      <c r="P239" s="1059"/>
      <c r="Q239" s="1059"/>
    </row>
    <row r="240" spans="1:17">
      <c r="A240" s="1059"/>
      <c r="B240" s="1059"/>
      <c r="C240" s="1059"/>
      <c r="D240" s="1059"/>
      <c r="E240" s="1060"/>
      <c r="F240" s="1060"/>
      <c r="G240" s="1060"/>
      <c r="H240" s="1060"/>
      <c r="I240" s="1060"/>
      <c r="J240" s="1060"/>
      <c r="K240" s="1060"/>
      <c r="L240" s="1060"/>
      <c r="M240" s="1060"/>
      <c r="N240" s="1059"/>
      <c r="O240" s="1059"/>
      <c r="P240" s="1059"/>
      <c r="Q240" s="1059"/>
    </row>
    <row r="241" spans="1:17">
      <c r="A241" s="1059"/>
      <c r="B241" s="1059"/>
      <c r="C241" s="1059"/>
      <c r="D241" s="1059"/>
      <c r="E241" s="1060"/>
      <c r="F241" s="1060"/>
      <c r="G241" s="1060"/>
      <c r="H241" s="1060"/>
      <c r="I241" s="1060"/>
      <c r="J241" s="1060"/>
      <c r="K241" s="1060"/>
      <c r="L241" s="1060"/>
      <c r="M241" s="1060"/>
      <c r="N241" s="1059"/>
      <c r="O241" s="1059"/>
      <c r="P241" s="1059"/>
      <c r="Q241" s="1059"/>
    </row>
    <row r="242" spans="1:17">
      <c r="A242" s="1059"/>
      <c r="B242" s="1059"/>
      <c r="C242" s="1059"/>
      <c r="D242" s="1059"/>
      <c r="E242" s="1060"/>
      <c r="F242" s="1060"/>
      <c r="G242" s="1060"/>
      <c r="H242" s="1060"/>
      <c r="I242" s="1060"/>
      <c r="J242" s="1060"/>
      <c r="K242" s="1060"/>
      <c r="L242" s="1060"/>
      <c r="M242" s="1060"/>
      <c r="N242" s="1059"/>
      <c r="O242" s="1059"/>
      <c r="P242" s="1059"/>
      <c r="Q242" s="1059"/>
    </row>
    <row r="243" spans="1:17">
      <c r="A243" s="1059"/>
      <c r="B243" s="1059"/>
      <c r="C243" s="1059"/>
      <c r="D243" s="1059"/>
      <c r="E243" s="1060"/>
      <c r="F243" s="1060"/>
      <c r="G243" s="1060"/>
      <c r="H243" s="1060"/>
      <c r="I243" s="1060"/>
      <c r="J243" s="1060"/>
      <c r="K243" s="1060"/>
      <c r="L243" s="1060"/>
      <c r="M243" s="1060"/>
      <c r="N243" s="1059"/>
      <c r="O243" s="1059"/>
      <c r="P243" s="1059"/>
      <c r="Q243" s="1059"/>
    </row>
    <row r="244" spans="1:17">
      <c r="A244" s="1059"/>
      <c r="B244" s="1059"/>
      <c r="C244" s="1059"/>
      <c r="D244" s="1059"/>
      <c r="E244" s="1060"/>
      <c r="F244" s="1060"/>
      <c r="G244" s="1060"/>
      <c r="H244" s="1060"/>
      <c r="I244" s="1060"/>
      <c r="J244" s="1060"/>
      <c r="K244" s="1060"/>
      <c r="L244" s="1060"/>
      <c r="M244" s="1060"/>
      <c r="N244" s="1059"/>
      <c r="O244" s="1059"/>
      <c r="P244" s="1059"/>
      <c r="Q244" s="1059"/>
    </row>
    <row r="245" spans="1:17">
      <c r="A245" s="1059"/>
      <c r="B245" s="1059"/>
      <c r="C245" s="1059"/>
      <c r="D245" s="1059"/>
      <c r="E245" s="1060"/>
      <c r="F245" s="1060"/>
      <c r="G245" s="1060"/>
      <c r="H245" s="1060"/>
      <c r="I245" s="1060"/>
      <c r="J245" s="1060"/>
      <c r="K245" s="1060"/>
      <c r="L245" s="1060"/>
      <c r="M245" s="1060"/>
      <c r="N245" s="1059"/>
      <c r="O245" s="1059"/>
      <c r="P245" s="1059"/>
      <c r="Q245" s="1059"/>
    </row>
    <row r="246" spans="1:17">
      <c r="A246" s="1059"/>
      <c r="B246" s="1059"/>
      <c r="C246" s="1059"/>
      <c r="D246" s="1059"/>
      <c r="E246" s="1060"/>
      <c r="F246" s="1060"/>
      <c r="G246" s="1060"/>
      <c r="H246" s="1060"/>
      <c r="I246" s="1060"/>
      <c r="J246" s="1060"/>
      <c r="K246" s="1060"/>
      <c r="L246" s="1060"/>
      <c r="M246" s="1060"/>
      <c r="N246" s="1059"/>
      <c r="O246" s="1059"/>
      <c r="P246" s="1059"/>
      <c r="Q246" s="1059"/>
    </row>
    <row r="247" spans="1:17">
      <c r="A247" s="1059"/>
      <c r="B247" s="1059"/>
      <c r="C247" s="1059"/>
      <c r="D247" s="1059"/>
      <c r="E247" s="1060"/>
      <c r="F247" s="1060"/>
      <c r="G247" s="1060"/>
      <c r="H247" s="1060"/>
      <c r="I247" s="1060"/>
      <c r="J247" s="1060"/>
      <c r="K247" s="1060"/>
      <c r="L247" s="1060"/>
      <c r="M247" s="1060"/>
      <c r="N247" s="1059"/>
      <c r="O247" s="1059"/>
      <c r="P247" s="1059"/>
      <c r="Q247" s="1059"/>
    </row>
    <row r="248" spans="1:17">
      <c r="A248" s="1059"/>
      <c r="B248" s="1059"/>
      <c r="C248" s="1059"/>
      <c r="D248" s="1059"/>
      <c r="E248" s="1060"/>
      <c r="F248" s="1060"/>
      <c r="G248" s="1060"/>
      <c r="H248" s="1060"/>
      <c r="I248" s="1060"/>
      <c r="J248" s="1060"/>
      <c r="K248" s="1060"/>
      <c r="L248" s="1060"/>
      <c r="M248" s="1060"/>
      <c r="N248" s="1059"/>
      <c r="O248" s="1059"/>
      <c r="P248" s="1059"/>
      <c r="Q248" s="1059"/>
    </row>
    <row r="249" spans="1:17">
      <c r="A249" s="1059"/>
      <c r="B249" s="1059"/>
      <c r="C249" s="1059"/>
      <c r="D249" s="1059"/>
      <c r="E249" s="1060"/>
      <c r="F249" s="1060"/>
      <c r="G249" s="1060"/>
      <c r="H249" s="1060"/>
      <c r="I249" s="1060"/>
      <c r="J249" s="1060"/>
      <c r="K249" s="1060"/>
      <c r="L249" s="1060"/>
      <c r="M249" s="1060"/>
      <c r="N249" s="1059"/>
      <c r="O249" s="1059"/>
      <c r="P249" s="1059"/>
      <c r="Q249" s="1059"/>
    </row>
    <row r="250" spans="1:17">
      <c r="A250" s="1059"/>
      <c r="B250" s="1059"/>
      <c r="C250" s="1059"/>
      <c r="D250" s="1059"/>
      <c r="E250" s="1060"/>
      <c r="F250" s="1060"/>
      <c r="G250" s="1060"/>
      <c r="H250" s="1060"/>
      <c r="I250" s="1060"/>
      <c r="J250" s="1060"/>
      <c r="K250" s="1060"/>
      <c r="L250" s="1060"/>
      <c r="M250" s="1060"/>
      <c r="N250" s="1059"/>
      <c r="O250" s="1059"/>
      <c r="P250" s="1059"/>
      <c r="Q250" s="1059"/>
    </row>
    <row r="251" spans="1:17">
      <c r="A251" s="1059"/>
      <c r="B251" s="1059"/>
      <c r="C251" s="1059"/>
      <c r="D251" s="1059"/>
      <c r="E251" s="1060"/>
      <c r="F251" s="1060"/>
      <c r="G251" s="1060"/>
      <c r="H251" s="1060"/>
      <c r="I251" s="1060"/>
      <c r="J251" s="1060"/>
      <c r="K251" s="1060"/>
      <c r="L251" s="1060"/>
      <c r="M251" s="1060"/>
      <c r="N251" s="1059"/>
      <c r="O251" s="1059"/>
      <c r="P251" s="1059"/>
      <c r="Q251" s="1059"/>
    </row>
    <row r="252" spans="1:17">
      <c r="A252" s="1059"/>
      <c r="B252" s="1059"/>
      <c r="C252" s="1059"/>
      <c r="D252" s="1059"/>
      <c r="E252" s="1060"/>
      <c r="F252" s="1060"/>
      <c r="G252" s="1060"/>
      <c r="H252" s="1060"/>
      <c r="I252" s="1060"/>
      <c r="J252" s="1060"/>
      <c r="K252" s="1060"/>
      <c r="L252" s="1060"/>
      <c r="M252" s="1060"/>
      <c r="N252" s="1059"/>
      <c r="O252" s="1059"/>
      <c r="P252" s="1059"/>
      <c r="Q252" s="1059"/>
    </row>
    <row r="253" spans="1:17">
      <c r="A253" s="1059"/>
      <c r="B253" s="1059"/>
      <c r="C253" s="1059"/>
      <c r="D253" s="1059"/>
      <c r="E253" s="1060"/>
      <c r="F253" s="1060"/>
      <c r="G253" s="1060"/>
      <c r="H253" s="1060"/>
      <c r="I253" s="1060"/>
      <c r="J253" s="1060"/>
      <c r="K253" s="1060"/>
      <c r="L253" s="1060"/>
      <c r="M253" s="1060"/>
      <c r="N253" s="1059"/>
      <c r="O253" s="1059"/>
      <c r="P253" s="1059"/>
      <c r="Q253" s="1059"/>
    </row>
    <row r="254" spans="1:17">
      <c r="A254" s="1059"/>
      <c r="B254" s="1059"/>
      <c r="C254" s="1059"/>
      <c r="D254" s="1059"/>
      <c r="E254" s="1060"/>
      <c r="F254" s="1060"/>
      <c r="G254" s="1060"/>
      <c r="H254" s="1060"/>
      <c r="I254" s="1060"/>
      <c r="J254" s="1060"/>
      <c r="K254" s="1060"/>
      <c r="L254" s="1060"/>
      <c r="M254" s="1060"/>
      <c r="N254" s="1059"/>
      <c r="O254" s="1059"/>
      <c r="P254" s="1059"/>
      <c r="Q254" s="1059"/>
    </row>
  </sheetData>
  <sheetProtection password="81B0" sheet="1"/>
  <dataConsolidate>
    <dataRefs count="43">
      <dataRef ref="B22:G48" sheet="ЕBK-отчет" r:id="rId1"/>
      <dataRef ref="B22:G48" sheet="ЕBK-отчет" r:id="rId2"/>
      <dataRef ref="B22:G48" sheet="ЕBK-отчет" r:id="rId3"/>
      <dataRef ref="B22:G48" sheet="ЕBK-отчет" r:id="rId4"/>
      <dataRef ref="B22:G48" sheet="ЕBK-отчет" r:id="rId5"/>
      <dataRef ref="B22:G48" sheet="ЕBK-отчет" r:id="rId6"/>
      <dataRef ref="B22:G48" sheet="ЕBK-отчет" r:id="rId7"/>
      <dataRef ref="B22:G48" sheet="ЕBK-отчет" r:id="rId8"/>
      <dataRef ref="B22:G48" sheet="ЕBK-отчет" r:id="rId9"/>
      <dataRef ref="B22:G48" sheet="BAL3_1~1" r:id="rId10"/>
      <dataRef ref="B22:G48" sheet="ЕBK-отчет" r:id="rId11"/>
      <dataRef ref="B22:G48" sheet="ЕBK-отчет" r:id="rId12"/>
      <dataRef ref="B22:G48" sheet="ЕBK-отчет" r:id="rId13"/>
      <dataRef ref="B22:G48" sheet="ЕBK-отчет" r:id="rId14"/>
      <dataRef ref="B22:G48" sheet="ЕBK-отчет" r:id="rId15"/>
      <dataRef ref="B22:G48" sheet="ЕBK-отчет" r:id="rId16"/>
      <dataRef ref="B22:G48" sheet="ЕBK-отчет" r:id="rId17"/>
      <dataRef ref="B22:G48" sheet="ЕBK-отчет" r:id="rId18"/>
      <dataRef ref="B22:G48" sheet="ЕBK-отчет" r:id="rId19"/>
      <dataRef ref="B22:G48" sheet="Обобщен" r:id="rId20"/>
      <dataRef ref="B22:G48" sheet="Sheet1" r:id="rId21"/>
      <dataRef ref="B22:G48" sheet="ЕBK-отчет" r:id="rId22"/>
      <dataRef ref="B22:G48" sheet="ЕBK-отчет" r:id="rId23"/>
      <dataRef ref="B22:G48" sheet="ЕBK-отчет" r:id="rId24"/>
      <dataRef ref="B22:G48" sheet="ЕBK-отчет" r:id="rId25"/>
      <dataRef ref="B22:G48" sheet="ЕBK-отчет" r:id="rId26"/>
      <dataRef ref="B22:G48" sheet="ЕBK-отчет" r:id="rId27"/>
      <dataRef ref="B22:G48" sheet="Sheet1" r:id="rId28"/>
      <dataRef ref="B22:G48" sheet="ЕBK-отчет" r:id="rId29"/>
      <dataRef ref="B22:G48" sheet="ЕВК-отчет" r:id="rId30"/>
      <dataRef ref="B22:G48" sheet="ЕBK-отчет" r:id="rId31"/>
      <dataRef ref="B22:G48" sheet="ЕBK-отчет" r:id="rId32"/>
      <dataRef ref="B22:G48" sheet="ЕBK-отчет" r:id="rId33"/>
      <dataRef ref="B22:G48" sheet="ЕBK-отчет" r:id="rId34"/>
      <dataRef ref="B22:G48" sheet="ЕBK-отчет" r:id="rId35"/>
      <dataRef ref="B22:G48" sheet="ЕBK-отчет" r:id="rId36"/>
      <dataRef ref="B22:G48" sheet="ЕBK-отчет" r:id="rId37"/>
      <dataRef ref="B22:G48" sheet="ЕBK-отчет" r:id="rId38"/>
      <dataRef ref="B22:G48" sheet="ЕBK-отчет" r:id="rId39"/>
      <dataRef ref="B22:G48" sheet="ЕBK-отчет" r:id="rId40"/>
      <dataRef ref="B22:G48" sheet="ЕBK-отчет" r:id="rId41"/>
      <dataRef ref="B22:G48" sheet="BAL3_1~1" r:id="rId42"/>
      <dataRef ref="B22:G48" sheet="ЕBK-отчет" r:id="rId43"/>
    </dataRefs>
  </dataConsolidate>
  <customSheetViews>
    <customSheetView guid="{D568CAA1-2ECB-11D7-B07A-00010309AF38}" scale="65" hiddenRows="1" hiddenColumns="1" showRuler="0" topLeftCell="A37">
      <selection activeCell="C60" sqref="C60"/>
      <pageMargins left="0.35433070866141736" right="0.23622047244094491" top="0.31496062992125984" bottom="0.35433070866141736" header="0.19685039370078741" footer="0.23622047244094491"/>
      <pageSetup paperSize="9" scale="43" orientation="landscape" r:id="rId44"/>
      <headerFooter alignWithMargins="0"/>
    </customSheetView>
  </customSheetViews>
  <mergeCells count="8">
    <mergeCell ref="I11:J11"/>
    <mergeCell ref="I12:J14"/>
    <mergeCell ref="I112:J112"/>
    <mergeCell ref="E112:F112"/>
    <mergeCell ref="G106:H106"/>
    <mergeCell ref="E108:F108"/>
    <mergeCell ref="E17:E18"/>
    <mergeCell ref="F17:F18"/>
  </mergeCells>
  <phoneticPr fontId="3" type="noConversion"/>
  <conditionalFormatting sqref="G105:H105 B105">
    <cfRule type="cellIs" dxfId="137" priority="23" stopIfTrue="1" operator="equal">
      <formula>0</formula>
    </cfRule>
  </conditionalFormatting>
  <conditionalFormatting sqref="I112 E108">
    <cfRule type="cellIs" dxfId="136" priority="22" stopIfTrue="1" operator="equal">
      <formula>0</formula>
    </cfRule>
  </conditionalFormatting>
  <conditionalFormatting sqref="J105">
    <cfRule type="cellIs" dxfId="135" priority="21" stopIfTrue="1" operator="equal">
      <formula>0</formula>
    </cfRule>
  </conditionalFormatting>
  <conditionalFormatting sqref="E112:F112">
    <cfRule type="cellIs" dxfId="134" priority="20" stopIfTrue="1" operator="equal">
      <formula>0</formula>
    </cfRule>
  </conditionalFormatting>
  <conditionalFormatting sqref="E15">
    <cfRule type="cellIs" dxfId="133" priority="15" stopIfTrue="1" operator="equal">
      <formula>98</formula>
    </cfRule>
    <cfRule type="cellIs" dxfId="132" priority="16" stopIfTrue="1" operator="equal">
      <formula>96</formula>
    </cfRule>
    <cfRule type="cellIs" dxfId="131" priority="17" stopIfTrue="1" operator="equal">
      <formula>42</formula>
    </cfRule>
    <cfRule type="cellIs" dxfId="130" priority="18" stopIfTrue="1" operator="equal">
      <formula>97</formula>
    </cfRule>
    <cfRule type="cellIs" dxfId="129" priority="19" stopIfTrue="1" operator="equal">
      <formula>33</formula>
    </cfRule>
  </conditionalFormatting>
  <conditionalFormatting sqref="F15">
    <cfRule type="cellIs" dxfId="128" priority="10" stopIfTrue="1" operator="equal">
      <formula>"Чужди средства"</formula>
    </cfRule>
    <cfRule type="cellIs" dxfId="127" priority="11" stopIfTrue="1" operator="equal">
      <formula>"СЕС - ДМП"</formula>
    </cfRule>
    <cfRule type="cellIs" dxfId="126" priority="12" stopIfTrue="1" operator="equal">
      <formula>"СЕС - РА"</formula>
    </cfRule>
    <cfRule type="cellIs" dxfId="125" priority="13" stopIfTrue="1" operator="equal">
      <formula>"СЕС - ДЕС"</formula>
    </cfRule>
    <cfRule type="cellIs" dxfId="124" priority="14" stopIfTrue="1" operator="equal">
      <formula>"СЕС - КСФ"</formula>
    </cfRule>
  </conditionalFormatting>
  <conditionalFormatting sqref="B103">
    <cfRule type="cellIs" dxfId="123" priority="9" stopIfTrue="1" operator="notEqual">
      <formula>0</formula>
    </cfRule>
  </conditionalFormatting>
  <conditionalFormatting sqref="E63:J63">
    <cfRule type="cellIs" dxfId="122" priority="39" stopIfTrue="1" operator="notEqual">
      <formula>0</formula>
    </cfRule>
  </conditionalFormatting>
  <conditionalFormatting sqref="E103:J103">
    <cfRule type="cellIs" dxfId="121" priority="25" stopIfTrue="1" operator="notEqual">
      <formula>0</formula>
    </cfRule>
  </conditionalFormatting>
  <conditionalFormatting sqref="I11:J11">
    <cfRule type="cellIs" dxfId="120" priority="1" stopIfTrue="1" operator="between">
      <formula>1000000000000</formula>
      <formula>9999999999999990</formula>
    </cfRule>
    <cfRule type="cellIs" dxfId="119" priority="2" stopIfTrue="1" operator="between">
      <formula>10000000000</formula>
      <formula>999999999999</formula>
    </cfRule>
    <cfRule type="cellIs" dxfId="118" priority="3" stopIfTrue="1" operator="between">
      <formula>1000000</formula>
      <formula>99999999</formula>
    </cfRule>
    <cfRule type="cellIs" dxfId="117" priority="4" stopIfTrue="1" operator="between">
      <formula>100</formula>
      <formula>9999</formula>
    </cfRule>
  </conditionalFormatting>
  <dataValidations xWindow="439" yWindow="304"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G52:J52">
      <formula1>0</formula1>
    </dataValidation>
    <dataValidation type="whole" allowBlank="1" showErrorMessage="1" error="въведете цяло число" promptTitle="Внимание" prompt="Въвежда се сумата по параграф 40 без подпараграф 40-71" sqref="E33 G33:J3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ageMargins left="0.15748031496062992" right="0.15748031496062992" top="0.23" bottom="0.23" header="0.15748031496062992" footer="0.15748031496062992"/>
  <pageSetup paperSize="9" scale="74" orientation="landscape" r:id="rId45"/>
  <headerFooter alignWithMargins="0"/>
  <rowBreaks count="1" manualBreakCount="1">
    <brk id="53" min="1" max="9" man="1"/>
  </rowBreaks>
  <legacyDrawing r:id="rId4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M734"/>
  <sheetViews>
    <sheetView topLeftCell="P44" zoomScale="75" zoomScaleNormal="75" zoomScaleSheetLayoutView="75" workbookViewId="0">
      <selection activeCell="O44" sqref="A1:O65536"/>
    </sheetView>
  </sheetViews>
  <sheetFormatPr defaultRowHeight="21"/>
  <cols>
    <col min="1" max="1" width="1.7109375" style="43" hidden="1" customWidth="1"/>
    <col min="2" max="2" width="10.140625" style="44" hidden="1" customWidth="1"/>
    <col min="3" max="3" width="13.28515625" style="44" hidden="1" customWidth="1"/>
    <col min="4" max="4" width="74.42578125" style="45" hidden="1" customWidth="1"/>
    <col min="5" max="5" width="18.7109375" style="44" hidden="1" customWidth="1"/>
    <col min="6" max="6" width="18.5703125" style="44" hidden="1" customWidth="1"/>
    <col min="7" max="7" width="17.42578125" style="43" hidden="1" customWidth="1"/>
    <col min="8" max="10" width="17.140625" style="43" hidden="1" customWidth="1"/>
    <col min="11" max="11" width="5.28515625" style="175" hidden="1" customWidth="1"/>
    <col min="12" max="15" width="17.140625" style="43" hidden="1" customWidth="1"/>
    <col min="16" max="16384" width="9.140625" style="43"/>
  </cols>
  <sheetData>
    <row r="1" spans="1:11" ht="18" hidden="1" customHeight="1">
      <c r="A1" s="43" t="s">
        <v>1774</v>
      </c>
      <c r="B1" s="44" t="s">
        <v>1775</v>
      </c>
      <c r="C1" s="44" t="s">
        <v>1776</v>
      </c>
      <c r="D1" s="45" t="s">
        <v>1777</v>
      </c>
      <c r="E1" s="44" t="s">
        <v>1778</v>
      </c>
      <c r="F1" s="44" t="s">
        <v>1779</v>
      </c>
      <c r="G1" s="46" t="s">
        <v>963</v>
      </c>
      <c r="H1" s="43" t="s">
        <v>1780</v>
      </c>
      <c r="I1" s="43" t="s">
        <v>1780</v>
      </c>
      <c r="J1" s="43" t="s">
        <v>1780</v>
      </c>
      <c r="K1" s="46" t="s">
        <v>927</v>
      </c>
    </row>
    <row r="2" spans="1:11" ht="18" customHeight="1">
      <c r="K2" s="46">
        <v>1</v>
      </c>
    </row>
    <row r="3" spans="1:11">
      <c r="E3" s="47"/>
      <c r="K3" s="180">
        <v>1</v>
      </c>
    </row>
    <row r="4" spans="1:11">
      <c r="E4" s="48"/>
      <c r="K4" s="180">
        <v>1</v>
      </c>
    </row>
    <row r="5" spans="1:11">
      <c r="E5" s="44" t="s">
        <v>2183</v>
      </c>
      <c r="F5" s="44" t="s">
        <v>2183</v>
      </c>
      <c r="K5" s="180">
        <v>1</v>
      </c>
    </row>
    <row r="6" spans="1:11">
      <c r="C6" s="49"/>
      <c r="D6" s="50"/>
      <c r="E6" s="48"/>
      <c r="F6" s="44" t="s">
        <v>2183</v>
      </c>
      <c r="K6" s="180">
        <v>1</v>
      </c>
    </row>
    <row r="7" spans="1:11" ht="42" customHeight="1">
      <c r="B7" s="2124" t="str">
        <f>OTCHET!B7</f>
        <v>ОТЧЕТНИ ДАННИ ПО ЕБК ЗА ИЗПЪЛНЕНИЕТО НА БЮДЖЕТА</v>
      </c>
      <c r="C7" s="2125"/>
      <c r="D7" s="2125"/>
      <c r="F7" s="51"/>
      <c r="K7" s="180">
        <v>1</v>
      </c>
    </row>
    <row r="8" spans="1:11">
      <c r="C8" s="49"/>
      <c r="D8" s="50"/>
      <c r="E8" s="51" t="s">
        <v>2184</v>
      </c>
      <c r="F8" s="51" t="s">
        <v>2083</v>
      </c>
      <c r="K8" s="180">
        <v>1</v>
      </c>
    </row>
    <row r="9" spans="1:11" ht="36.75" customHeight="1" thickBot="1">
      <c r="B9" s="2126" t="str">
        <f>OTCHET!B9</f>
        <v>ОБЛАСТНА АДМИНИСТРАЦИЯ ПАЗАРДЖИК</v>
      </c>
      <c r="C9" s="2127"/>
      <c r="D9" s="2127"/>
      <c r="E9" s="52">
        <f>OTCHET!$E9</f>
        <v>42736</v>
      </c>
      <c r="F9" s="53">
        <f>OTCHET!$F9</f>
        <v>43100</v>
      </c>
      <c r="K9" s="180">
        <v>1</v>
      </c>
    </row>
    <row r="10" spans="1:11" ht="21.75" thickBot="1">
      <c r="B10" s="6" t="str">
        <f>OTCHET!B10</f>
        <v xml:space="preserve">                                                            (наименование на разпоредителя с бюджет)</v>
      </c>
      <c r="E10" s="51"/>
      <c r="F10" s="55">
        <f>OTCHET!$F10</f>
        <v>0</v>
      </c>
      <c r="K10" s="180">
        <v>1</v>
      </c>
    </row>
    <row r="11" spans="1:11" ht="10.5" customHeight="1" thickBot="1">
      <c r="B11" s="54"/>
      <c r="E11" s="54"/>
      <c r="K11" s="180">
        <v>1</v>
      </c>
    </row>
    <row r="12" spans="1:11" ht="39" customHeight="1" thickTop="1" thickBot="1">
      <c r="B12" s="2126" t="str">
        <f>OTCHET!B12</f>
        <v xml:space="preserve">Министерски съвет </v>
      </c>
      <c r="C12" s="2127"/>
      <c r="D12" s="2127"/>
      <c r="E12" s="51" t="s">
        <v>2185</v>
      </c>
      <c r="F12" s="56" t="str">
        <f>OTCHET!$F12</f>
        <v>0300</v>
      </c>
      <c r="K12" s="180">
        <v>1</v>
      </c>
    </row>
    <row r="13" spans="1:11" ht="21.75" thickTop="1">
      <c r="B13" s="6" t="str">
        <f>OTCHET!B13</f>
        <v xml:space="preserve">                                             (наименование на първостепенния разпоредител с бюджет)</v>
      </c>
      <c r="E13" s="57" t="s">
        <v>2186</v>
      </c>
      <c r="F13" s="58" t="s">
        <v>2183</v>
      </c>
      <c r="K13" s="180">
        <v>1</v>
      </c>
    </row>
    <row r="14" spans="1:11" ht="9" customHeight="1">
      <c r="B14" s="54"/>
      <c r="E14" s="57"/>
      <c r="F14" s="58"/>
      <c r="K14" s="180">
        <v>1</v>
      </c>
    </row>
    <row r="15" spans="1:11" ht="8.1" customHeight="1">
      <c r="B15" s="54"/>
      <c r="E15" s="57"/>
      <c r="F15" s="58"/>
      <c r="K15" s="180">
        <v>1</v>
      </c>
    </row>
    <row r="16" spans="1:11" ht="8.1" customHeight="1">
      <c r="A16" s="59"/>
      <c r="B16" s="54"/>
      <c r="E16" s="57"/>
      <c r="F16" s="58"/>
      <c r="K16" s="180">
        <v>1</v>
      </c>
    </row>
    <row r="17" spans="1:11" ht="8.1" customHeight="1">
      <c r="A17" s="59"/>
      <c r="B17" s="54"/>
      <c r="E17" s="57"/>
      <c r="F17" s="58"/>
      <c r="K17" s="180">
        <v>1</v>
      </c>
    </row>
    <row r="18" spans="1:11" ht="21.75" thickBot="1">
      <c r="C18" s="49"/>
      <c r="D18" s="50"/>
      <c r="F18" s="54"/>
      <c r="J18" s="54" t="s">
        <v>2187</v>
      </c>
      <c r="K18" s="180">
        <v>1</v>
      </c>
    </row>
    <row r="19" spans="1:11" ht="21.75" thickBot="1">
      <c r="A19" s="59"/>
      <c r="B19" s="60"/>
      <c r="C19" s="2130" t="s">
        <v>2188</v>
      </c>
      <c r="D19" s="2040"/>
      <c r="E19" s="61" t="s">
        <v>2189</v>
      </c>
      <c r="F19" s="288" t="s">
        <v>2190</v>
      </c>
      <c r="G19" s="203"/>
      <c r="H19" s="203"/>
      <c r="I19" s="203"/>
      <c r="J19" s="65"/>
      <c r="K19" s="180">
        <v>1</v>
      </c>
    </row>
    <row r="20" spans="1:11" ht="45.75" thickBot="1">
      <c r="B20" s="62" t="s">
        <v>2137</v>
      </c>
      <c r="C20" s="2043" t="s">
        <v>928</v>
      </c>
      <c r="D20" s="2042"/>
      <c r="E20" s="63">
        <v>2017</v>
      </c>
      <c r="F20" s="174" t="s">
        <v>910</v>
      </c>
      <c r="G20" s="174" t="s">
        <v>961</v>
      </c>
      <c r="H20" s="174" t="s">
        <v>962</v>
      </c>
      <c r="I20" s="289" t="s">
        <v>1183</v>
      </c>
      <c r="J20" s="290" t="s">
        <v>1184</v>
      </c>
      <c r="K20" s="181">
        <v>1</v>
      </c>
    </row>
    <row r="21" spans="1:11" ht="21.75" thickBot="1">
      <c r="B21" s="64"/>
      <c r="C21" s="2082" t="s">
        <v>2192</v>
      </c>
      <c r="D21" s="2083"/>
      <c r="E21" s="16" t="s">
        <v>1781</v>
      </c>
      <c r="F21" s="16" t="s">
        <v>1782</v>
      </c>
      <c r="G21" s="16" t="s">
        <v>925</v>
      </c>
      <c r="H21" s="210" t="s">
        <v>926</v>
      </c>
      <c r="I21" s="16" t="s">
        <v>898</v>
      </c>
      <c r="J21" s="210" t="s">
        <v>1185</v>
      </c>
      <c r="K21" s="181">
        <v>1</v>
      </c>
    </row>
    <row r="22" spans="1:11" s="66" customFormat="1">
      <c r="A22" s="66">
        <v>5</v>
      </c>
      <c r="B22" s="67">
        <v>100</v>
      </c>
      <c r="C22" s="2128" t="s">
        <v>2193</v>
      </c>
      <c r="D22" s="2129"/>
      <c r="E22" s="184">
        <f>OTCHET!$E22</f>
        <v>0</v>
      </c>
      <c r="F22" s="184">
        <f>OTCHET!$F22</f>
        <v>0</v>
      </c>
      <c r="G22" s="68">
        <f>OTCHET!$G22</f>
        <v>0</v>
      </c>
      <c r="H22" s="68">
        <f>OTCHET!$H22</f>
        <v>0</v>
      </c>
      <c r="I22" s="68">
        <f>OTCHET!$I22</f>
        <v>0</v>
      </c>
      <c r="J22" s="68">
        <f>OTCHET!$J22</f>
        <v>0</v>
      </c>
      <c r="K22" s="176" t="str">
        <f t="shared" ref="K22:K48" si="0">(IF(E22&lt;&gt;0,$K$2,IF(F22&lt;&gt;0,$K$2,"")))</f>
        <v/>
      </c>
    </row>
    <row r="23" spans="1:11" s="69" customFormat="1">
      <c r="A23" s="69">
        <v>25</v>
      </c>
      <c r="B23" s="70">
        <v>200</v>
      </c>
      <c r="C23" s="2068" t="s">
        <v>2195</v>
      </c>
      <c r="D23" s="2069"/>
      <c r="E23" s="185">
        <f>OTCHET!$E28</f>
        <v>0</v>
      </c>
      <c r="F23" s="185">
        <f>OTCHET!$F28</f>
        <v>0</v>
      </c>
      <c r="G23" s="71">
        <f>OTCHET!$G28</f>
        <v>0</v>
      </c>
      <c r="H23" s="71">
        <f>OTCHET!$H28</f>
        <v>0</v>
      </c>
      <c r="I23" s="71">
        <f>OTCHET!$I28</f>
        <v>0</v>
      </c>
      <c r="J23" s="71">
        <f>OTCHET!$J28</f>
        <v>0</v>
      </c>
      <c r="K23" s="176" t="str">
        <f t="shared" si="0"/>
        <v/>
      </c>
    </row>
    <row r="24" spans="1:11" s="69" customFormat="1" ht="32.25" customHeight="1">
      <c r="A24" s="69">
        <v>50</v>
      </c>
      <c r="B24" s="70">
        <v>400</v>
      </c>
      <c r="C24" s="2067" t="s">
        <v>2200</v>
      </c>
      <c r="D24" s="2102"/>
      <c r="E24" s="185">
        <f>OTCHET!$E33</f>
        <v>0</v>
      </c>
      <c r="F24" s="185">
        <f>OTCHET!$F33</f>
        <v>0</v>
      </c>
      <c r="G24" s="71">
        <f>OTCHET!$G33</f>
        <v>0</v>
      </c>
      <c r="H24" s="71">
        <f>OTCHET!$H33</f>
        <v>0</v>
      </c>
      <c r="I24" s="71">
        <f>OTCHET!$I33</f>
        <v>0</v>
      </c>
      <c r="J24" s="71">
        <f>OTCHET!$J33</f>
        <v>0</v>
      </c>
      <c r="K24" s="176" t="str">
        <f t="shared" si="0"/>
        <v/>
      </c>
    </row>
    <row r="25" spans="1:11" s="69" customFormat="1">
      <c r="A25" s="72">
        <v>65</v>
      </c>
      <c r="B25" s="70">
        <v>800</v>
      </c>
      <c r="C25" s="2068" t="s">
        <v>1180</v>
      </c>
      <c r="D25" s="2069"/>
      <c r="E25" s="185">
        <f>OTCHET!$E39</f>
        <v>0</v>
      </c>
      <c r="F25" s="185">
        <f>OTCHET!$F39</f>
        <v>0</v>
      </c>
      <c r="G25" s="71">
        <f>OTCHET!$G39</f>
        <v>0</v>
      </c>
      <c r="H25" s="71">
        <f>OTCHET!$H39</f>
        <v>0</v>
      </c>
      <c r="I25" s="71">
        <f>OTCHET!$I39</f>
        <v>0</v>
      </c>
      <c r="J25" s="71">
        <f>OTCHET!$J39</f>
        <v>0</v>
      </c>
      <c r="K25" s="176" t="str">
        <f t="shared" si="0"/>
        <v/>
      </c>
    </row>
    <row r="26" spans="1:11" s="69" customFormat="1">
      <c r="A26" s="69">
        <v>95</v>
      </c>
      <c r="B26" s="70">
        <v>1000</v>
      </c>
      <c r="C26" s="2068" t="s">
        <v>2208</v>
      </c>
      <c r="D26" s="2069"/>
      <c r="E26" s="185">
        <f>OTCHET!$E47</f>
        <v>0</v>
      </c>
      <c r="F26" s="185">
        <f>OTCHET!$F47</f>
        <v>0</v>
      </c>
      <c r="G26" s="71">
        <f>OTCHET!$G47</f>
        <v>0</v>
      </c>
      <c r="H26" s="71">
        <f>OTCHET!$H47</f>
        <v>0</v>
      </c>
      <c r="I26" s="71">
        <f>OTCHET!$I47</f>
        <v>0</v>
      </c>
      <c r="J26" s="71">
        <f>OTCHET!$J47</f>
        <v>0</v>
      </c>
      <c r="K26" s="176" t="str">
        <f t="shared" si="0"/>
        <v/>
      </c>
    </row>
    <row r="27" spans="1:11" s="69" customFormat="1">
      <c r="A27" s="69">
        <v>130</v>
      </c>
      <c r="B27" s="70">
        <v>1300</v>
      </c>
      <c r="C27" s="2068" t="s">
        <v>929</v>
      </c>
      <c r="D27" s="2069"/>
      <c r="E27" s="185">
        <f>OTCHET!$E52</f>
        <v>0</v>
      </c>
      <c r="F27" s="185">
        <f>OTCHET!$F52</f>
        <v>0</v>
      </c>
      <c r="G27" s="71">
        <f>OTCHET!$G52</f>
        <v>0</v>
      </c>
      <c r="H27" s="71">
        <f>OTCHET!$H52</f>
        <v>0</v>
      </c>
      <c r="I27" s="71">
        <f>OTCHET!$I52</f>
        <v>0</v>
      </c>
      <c r="J27" s="71">
        <f>OTCHET!$J52</f>
        <v>0</v>
      </c>
      <c r="K27" s="176" t="str">
        <f t="shared" si="0"/>
        <v/>
      </c>
    </row>
    <row r="28" spans="1:11" s="69" customFormat="1">
      <c r="A28" s="69">
        <v>160</v>
      </c>
      <c r="B28" s="70">
        <v>1400</v>
      </c>
      <c r="C28" s="2068" t="s">
        <v>659</v>
      </c>
      <c r="D28" s="2069"/>
      <c r="E28" s="185">
        <f>OTCHET!$E58</f>
        <v>0</v>
      </c>
      <c r="F28" s="185">
        <f>OTCHET!$F58</f>
        <v>0</v>
      </c>
      <c r="G28" s="71">
        <f>OTCHET!$G58</f>
        <v>0</v>
      </c>
      <c r="H28" s="71">
        <f>OTCHET!$H58</f>
        <v>0</v>
      </c>
      <c r="I28" s="71">
        <f>OTCHET!$I58</f>
        <v>0</v>
      </c>
      <c r="J28" s="71">
        <f>OTCHET!$J58</f>
        <v>0</v>
      </c>
      <c r="K28" s="176" t="str">
        <f t="shared" si="0"/>
        <v/>
      </c>
    </row>
    <row r="29" spans="1:11" s="69" customFormat="1">
      <c r="A29" s="69">
        <v>175</v>
      </c>
      <c r="B29" s="70">
        <v>1500</v>
      </c>
      <c r="C29" s="2068" t="s">
        <v>662</v>
      </c>
      <c r="D29" s="2069"/>
      <c r="E29" s="185">
        <f>OTCHET!$E61</f>
        <v>0</v>
      </c>
      <c r="F29" s="185">
        <f>OTCHET!$F61</f>
        <v>0</v>
      </c>
      <c r="G29" s="71">
        <f>OTCHET!$G61</f>
        <v>0</v>
      </c>
      <c r="H29" s="71">
        <f>OTCHET!$H61</f>
        <v>0</v>
      </c>
      <c r="I29" s="71">
        <f>OTCHET!$I61</f>
        <v>0</v>
      </c>
      <c r="J29" s="71">
        <f>OTCHET!$J61</f>
        <v>0</v>
      </c>
      <c r="K29" s="176" t="str">
        <f t="shared" si="0"/>
        <v/>
      </c>
    </row>
    <row r="30" spans="1:11" s="69" customFormat="1">
      <c r="B30" s="70">
        <v>1600</v>
      </c>
      <c r="C30" s="2068" t="s">
        <v>665</v>
      </c>
      <c r="D30" s="2069"/>
      <c r="E30" s="185">
        <f>OTCHET!$E64</f>
        <v>0</v>
      </c>
      <c r="F30" s="185">
        <f>OTCHET!$F64</f>
        <v>0</v>
      </c>
      <c r="G30" s="71">
        <f>OTCHET!$G64</f>
        <v>0</v>
      </c>
      <c r="H30" s="71">
        <f>OTCHET!$H64</f>
        <v>0</v>
      </c>
      <c r="I30" s="71">
        <f>OTCHET!$I64</f>
        <v>0</v>
      </c>
      <c r="J30" s="71">
        <f>OTCHET!$J64</f>
        <v>0</v>
      </c>
      <c r="K30" s="176" t="str">
        <f t="shared" si="0"/>
        <v/>
      </c>
    </row>
    <row r="31" spans="1:11" s="69" customFormat="1">
      <c r="A31" s="69">
        <v>200</v>
      </c>
      <c r="B31" s="70">
        <v>1700</v>
      </c>
      <c r="C31" s="2068" t="s">
        <v>666</v>
      </c>
      <c r="D31" s="2069"/>
      <c r="E31" s="185">
        <f>OTCHET!$E65</f>
        <v>0</v>
      </c>
      <c r="F31" s="185">
        <f>OTCHET!$F65</f>
        <v>0</v>
      </c>
      <c r="G31" s="71">
        <f>OTCHET!$G65</f>
        <v>0</v>
      </c>
      <c r="H31" s="71">
        <f>OTCHET!$H65</f>
        <v>0</v>
      </c>
      <c r="I31" s="71">
        <f>OTCHET!$I65</f>
        <v>0</v>
      </c>
      <c r="J31" s="71">
        <f>OTCHET!$J65</f>
        <v>0</v>
      </c>
      <c r="K31" s="176" t="str">
        <f t="shared" si="0"/>
        <v/>
      </c>
    </row>
    <row r="32" spans="1:11" s="69" customFormat="1">
      <c r="A32" s="73">
        <v>231</v>
      </c>
      <c r="B32" s="70">
        <v>1800</v>
      </c>
      <c r="C32" s="2068" t="s">
        <v>672</v>
      </c>
      <c r="D32" s="2069"/>
      <c r="E32" s="185">
        <f>OTCHET!$E72</f>
        <v>0</v>
      </c>
      <c r="F32" s="185">
        <f>OTCHET!$F72</f>
        <v>0</v>
      </c>
      <c r="G32" s="71">
        <f>OTCHET!$G72</f>
        <v>0</v>
      </c>
      <c r="H32" s="71">
        <f>OTCHET!$H72</f>
        <v>0</v>
      </c>
      <c r="I32" s="71">
        <f>OTCHET!$I72</f>
        <v>0</v>
      </c>
      <c r="J32" s="71">
        <f>OTCHET!$J72</f>
        <v>0</v>
      </c>
      <c r="K32" s="176" t="str">
        <f t="shared" si="0"/>
        <v/>
      </c>
    </row>
    <row r="33" spans="1:31" s="69" customFormat="1">
      <c r="A33" s="69">
        <v>235</v>
      </c>
      <c r="B33" s="70">
        <v>1900</v>
      </c>
      <c r="C33" s="2068" t="s">
        <v>673</v>
      </c>
      <c r="D33" s="2069"/>
      <c r="E33" s="185">
        <f>OTCHET!$E73</f>
        <v>0</v>
      </c>
      <c r="F33" s="185">
        <f>OTCHET!$F73</f>
        <v>0</v>
      </c>
      <c r="G33" s="71">
        <f>OTCHET!$G73</f>
        <v>0</v>
      </c>
      <c r="H33" s="71">
        <f>OTCHET!$H73</f>
        <v>0</v>
      </c>
      <c r="I33" s="71">
        <f>OTCHET!$I73</f>
        <v>0</v>
      </c>
      <c r="J33" s="71">
        <f>OTCHET!$J73</f>
        <v>0</v>
      </c>
      <c r="K33" s="176" t="str">
        <f t="shared" si="0"/>
        <v/>
      </c>
    </row>
    <row r="34" spans="1:31" s="69" customFormat="1">
      <c r="A34" s="69">
        <v>255</v>
      </c>
      <c r="B34" s="70">
        <v>2000</v>
      </c>
      <c r="C34" s="2068" t="s">
        <v>674</v>
      </c>
      <c r="D34" s="2069"/>
      <c r="E34" s="185">
        <f>OTCHET!$E74</f>
        <v>0</v>
      </c>
      <c r="F34" s="185">
        <f>OTCHET!$F74</f>
        <v>0</v>
      </c>
      <c r="G34" s="71">
        <f>OTCHET!$G74</f>
        <v>0</v>
      </c>
      <c r="H34" s="71">
        <f>OTCHET!$H74</f>
        <v>0</v>
      </c>
      <c r="I34" s="71">
        <f>OTCHET!$I74</f>
        <v>0</v>
      </c>
      <c r="J34" s="71">
        <f>OTCHET!$J74</f>
        <v>0</v>
      </c>
      <c r="K34" s="176" t="str">
        <f t="shared" si="0"/>
        <v/>
      </c>
    </row>
    <row r="35" spans="1:31" s="69" customFormat="1">
      <c r="A35" s="69">
        <v>265</v>
      </c>
      <c r="B35" s="70">
        <v>2400</v>
      </c>
      <c r="C35" s="2068" t="s">
        <v>675</v>
      </c>
      <c r="D35" s="2069"/>
      <c r="E35" s="185">
        <f>OTCHET!$E75</f>
        <v>60000</v>
      </c>
      <c r="F35" s="185">
        <f>OTCHET!$F75</f>
        <v>64530</v>
      </c>
      <c r="G35" s="71">
        <f>OTCHET!$G75</f>
        <v>11868</v>
      </c>
      <c r="H35" s="71">
        <f>OTCHET!$H75</f>
        <v>0</v>
      </c>
      <c r="I35" s="71">
        <f>OTCHET!$I75</f>
        <v>52662</v>
      </c>
      <c r="J35" s="71">
        <f>OTCHET!$J75</f>
        <v>0</v>
      </c>
      <c r="K35" s="176">
        <f t="shared" si="0"/>
        <v>1</v>
      </c>
    </row>
    <row r="36" spans="1:31" s="69" customFormat="1">
      <c r="A36" s="74">
        <v>350</v>
      </c>
      <c r="B36" s="75">
        <v>2500</v>
      </c>
      <c r="C36" s="2065" t="s">
        <v>690</v>
      </c>
      <c r="D36" s="2066"/>
      <c r="E36" s="185">
        <f>OTCHET!$E90</f>
        <v>7000</v>
      </c>
      <c r="F36" s="185">
        <f>OTCHET!$F90</f>
        <v>5668</v>
      </c>
      <c r="G36" s="71">
        <f>OTCHET!$G90</f>
        <v>165</v>
      </c>
      <c r="H36" s="71">
        <f>OTCHET!$H90</f>
        <v>0</v>
      </c>
      <c r="I36" s="71">
        <f>OTCHET!$I90</f>
        <v>5503</v>
      </c>
      <c r="J36" s="71">
        <f>OTCHET!$J90</f>
        <v>0</v>
      </c>
      <c r="K36" s="176">
        <f t="shared" si="0"/>
        <v>1</v>
      </c>
    </row>
    <row r="37" spans="1:31" s="69" customFormat="1">
      <c r="A37" s="76">
        <v>360</v>
      </c>
      <c r="B37" s="70">
        <v>2600</v>
      </c>
      <c r="C37" s="2065" t="s">
        <v>1828</v>
      </c>
      <c r="D37" s="2066"/>
      <c r="E37" s="185">
        <f>OTCHET!$E93</f>
        <v>0</v>
      </c>
      <c r="F37" s="185">
        <f>OTCHET!$F93</f>
        <v>0</v>
      </c>
      <c r="G37" s="71">
        <f>OTCHET!$G93</f>
        <v>0</v>
      </c>
      <c r="H37" s="71">
        <f>OTCHET!$H93</f>
        <v>0</v>
      </c>
      <c r="I37" s="71">
        <f>OTCHET!$I93</f>
        <v>0</v>
      </c>
      <c r="J37" s="71">
        <f>OTCHET!$J93</f>
        <v>0</v>
      </c>
      <c r="K37" s="176" t="str">
        <f t="shared" si="0"/>
        <v/>
      </c>
    </row>
    <row r="38" spans="1:31" s="69" customFormat="1">
      <c r="A38" s="76">
        <v>370</v>
      </c>
      <c r="B38" s="70">
        <v>2700</v>
      </c>
      <c r="C38" s="2068" t="s">
        <v>1829</v>
      </c>
      <c r="D38" s="2069"/>
      <c r="E38" s="185">
        <f>OTCHET!$E94</f>
        <v>0</v>
      </c>
      <c r="F38" s="185">
        <f>OTCHET!$F94</f>
        <v>0</v>
      </c>
      <c r="G38" s="71">
        <f>OTCHET!$G94</f>
        <v>0</v>
      </c>
      <c r="H38" s="71">
        <f>OTCHET!$H94</f>
        <v>0</v>
      </c>
      <c r="I38" s="71">
        <f>OTCHET!$I94</f>
        <v>0</v>
      </c>
      <c r="J38" s="71">
        <f>OTCHET!$J94</f>
        <v>0</v>
      </c>
      <c r="K38" s="176" t="str">
        <f t="shared" si="0"/>
        <v/>
      </c>
    </row>
    <row r="39" spans="1:31" s="69" customFormat="1">
      <c r="A39" s="76">
        <v>445</v>
      </c>
      <c r="B39" s="70">
        <v>2800</v>
      </c>
      <c r="C39" s="2068" t="s">
        <v>706</v>
      </c>
      <c r="D39" s="2069"/>
      <c r="E39" s="185">
        <f>OTCHET!$E108</f>
        <v>0</v>
      </c>
      <c r="F39" s="185">
        <f>OTCHET!$F108</f>
        <v>431</v>
      </c>
      <c r="G39" s="71">
        <f>OTCHET!$G108</f>
        <v>394</v>
      </c>
      <c r="H39" s="71">
        <f>OTCHET!$H108</f>
        <v>0</v>
      </c>
      <c r="I39" s="71">
        <f>OTCHET!$I108</f>
        <v>37</v>
      </c>
      <c r="J39" s="71">
        <f>OTCHET!$J108</f>
        <v>0</v>
      </c>
      <c r="K39" s="176">
        <f t="shared" si="0"/>
        <v>1</v>
      </c>
    </row>
    <row r="40" spans="1:31" s="69" customFormat="1">
      <c r="A40" s="76">
        <v>470</v>
      </c>
      <c r="B40" s="70">
        <v>3600</v>
      </c>
      <c r="C40" s="2068" t="s">
        <v>709</v>
      </c>
      <c r="D40" s="2069"/>
      <c r="E40" s="185">
        <f>OTCHET!$E112</f>
        <v>5000</v>
      </c>
      <c r="F40" s="185">
        <f>OTCHET!$F112</f>
        <v>7017</v>
      </c>
      <c r="G40" s="71">
        <f>OTCHET!$G112</f>
        <v>6677</v>
      </c>
      <c r="H40" s="71">
        <f>OTCHET!$H112</f>
        <v>0</v>
      </c>
      <c r="I40" s="71">
        <f>OTCHET!$I112</f>
        <v>340</v>
      </c>
      <c r="J40" s="71">
        <f>OTCHET!$J112</f>
        <v>0</v>
      </c>
      <c r="K40" s="176">
        <f t="shared" si="0"/>
        <v>1</v>
      </c>
    </row>
    <row r="41" spans="1:31" s="69" customFormat="1">
      <c r="A41" s="76">
        <v>495</v>
      </c>
      <c r="B41" s="70">
        <v>3700</v>
      </c>
      <c r="C41" s="2068" t="s">
        <v>714</v>
      </c>
      <c r="D41" s="2069"/>
      <c r="E41" s="185">
        <f>OTCHET!$E120</f>
        <v>0</v>
      </c>
      <c r="F41" s="185">
        <f>OTCHET!$F120</f>
        <v>-14063</v>
      </c>
      <c r="G41" s="71">
        <f>OTCHET!$G120</f>
        <v>-14063</v>
      </c>
      <c r="H41" s="71">
        <f>OTCHET!$H120</f>
        <v>0</v>
      </c>
      <c r="I41" s="71">
        <f>OTCHET!$I120</f>
        <v>0</v>
      </c>
      <c r="J41" s="71">
        <f>OTCHET!$J120</f>
        <v>0</v>
      </c>
      <c r="K41" s="176">
        <f t="shared" si="0"/>
        <v>1</v>
      </c>
    </row>
    <row r="42" spans="1:31" s="80" customFormat="1" ht="21.75" thickBot="1">
      <c r="A42" s="77">
        <v>515</v>
      </c>
      <c r="B42" s="70">
        <v>4000</v>
      </c>
      <c r="C42" s="78" t="s">
        <v>718</v>
      </c>
      <c r="D42" s="186"/>
      <c r="E42" s="185">
        <f>OTCHET!$E124</f>
        <v>70000</v>
      </c>
      <c r="F42" s="185">
        <f>OTCHET!$F124</f>
        <v>38770</v>
      </c>
      <c r="G42" s="71">
        <f>OTCHET!$G124</f>
        <v>38770</v>
      </c>
      <c r="H42" s="71">
        <f>OTCHET!$H124</f>
        <v>0</v>
      </c>
      <c r="I42" s="71">
        <f>OTCHET!$I124</f>
        <v>0</v>
      </c>
      <c r="J42" s="71">
        <f>OTCHET!$J124</f>
        <v>0</v>
      </c>
      <c r="K42" s="176">
        <f t="shared" si="0"/>
        <v>1</v>
      </c>
      <c r="L42" s="79"/>
      <c r="M42" s="79"/>
      <c r="N42" s="79"/>
      <c r="O42" s="79"/>
      <c r="P42" s="79"/>
      <c r="Q42" s="79"/>
      <c r="R42" s="79"/>
      <c r="S42" s="79"/>
      <c r="T42" s="79"/>
      <c r="U42" s="79"/>
      <c r="V42" s="79"/>
      <c r="W42" s="79"/>
      <c r="AD42" s="81"/>
      <c r="AE42" s="81"/>
    </row>
    <row r="43" spans="1:31" s="69" customFormat="1">
      <c r="A43" s="76">
        <v>540</v>
      </c>
      <c r="B43" s="70">
        <v>4100</v>
      </c>
      <c r="C43" s="2068" t="s">
        <v>1930</v>
      </c>
      <c r="D43" s="2069"/>
      <c r="E43" s="185">
        <f>OTCHET!$E136</f>
        <v>0</v>
      </c>
      <c r="F43" s="185">
        <f>OTCHET!$F136</f>
        <v>0</v>
      </c>
      <c r="G43" s="71">
        <f>OTCHET!$G136</f>
        <v>0</v>
      </c>
      <c r="H43" s="71">
        <f>OTCHET!$H136</f>
        <v>0</v>
      </c>
      <c r="I43" s="71">
        <f>OTCHET!$I136</f>
        <v>0</v>
      </c>
      <c r="J43" s="71">
        <f>OTCHET!$J136</f>
        <v>0</v>
      </c>
      <c r="K43" s="176" t="str">
        <f t="shared" si="0"/>
        <v/>
      </c>
      <c r="L43" s="82"/>
    </row>
    <row r="44" spans="1:31" s="69" customFormat="1">
      <c r="A44" s="76">
        <v>550</v>
      </c>
      <c r="B44" s="70">
        <v>4200</v>
      </c>
      <c r="C44" s="2068" t="s">
        <v>1931</v>
      </c>
      <c r="D44" s="2069"/>
      <c r="E44" s="185">
        <f>OTCHET!$E137</f>
        <v>0</v>
      </c>
      <c r="F44" s="185">
        <f>OTCHET!$F137</f>
        <v>0</v>
      </c>
      <c r="G44" s="71">
        <f>OTCHET!$G137</f>
        <v>0</v>
      </c>
      <c r="H44" s="71">
        <f>OTCHET!$H137</f>
        <v>0</v>
      </c>
      <c r="I44" s="71">
        <f>OTCHET!$I137</f>
        <v>0</v>
      </c>
      <c r="J44" s="71">
        <f>OTCHET!$J137</f>
        <v>0</v>
      </c>
      <c r="K44" s="176" t="str">
        <f t="shared" si="0"/>
        <v/>
      </c>
      <c r="L44" s="82"/>
    </row>
    <row r="45" spans="1:31" s="69" customFormat="1">
      <c r="A45" s="76">
        <v>560</v>
      </c>
      <c r="B45" s="70" t="s">
        <v>1932</v>
      </c>
      <c r="C45" s="2068" t="s">
        <v>1447</v>
      </c>
      <c r="D45" s="2069"/>
      <c r="E45" s="185">
        <f>OTCHET!$E138</f>
        <v>0</v>
      </c>
      <c r="F45" s="185">
        <f>OTCHET!$F138</f>
        <v>0</v>
      </c>
      <c r="G45" s="71">
        <f>OTCHET!$G138</f>
        <v>0</v>
      </c>
      <c r="H45" s="71">
        <f>OTCHET!$H138</f>
        <v>0</v>
      </c>
      <c r="I45" s="71">
        <f>OTCHET!$I138</f>
        <v>0</v>
      </c>
      <c r="J45" s="71">
        <f>OTCHET!$J138</f>
        <v>0</v>
      </c>
      <c r="K45" s="176" t="str">
        <f t="shared" si="0"/>
        <v/>
      </c>
      <c r="L45" s="82"/>
    </row>
    <row r="46" spans="1:31" s="69" customFormat="1">
      <c r="A46" s="76">
        <v>575</v>
      </c>
      <c r="B46" s="70">
        <v>4600</v>
      </c>
      <c r="C46" s="2068" t="s">
        <v>1450</v>
      </c>
      <c r="D46" s="2069"/>
      <c r="E46" s="189">
        <f>OTCHET!$E141</f>
        <v>0</v>
      </c>
      <c r="F46" s="189">
        <f>OTCHET!$F141</f>
        <v>0</v>
      </c>
      <c r="G46" s="112">
        <f>OTCHET!$G141</f>
        <v>0</v>
      </c>
      <c r="H46" s="112">
        <f>OTCHET!$H141</f>
        <v>0</v>
      </c>
      <c r="I46" s="112">
        <f>OTCHET!$I141</f>
        <v>0</v>
      </c>
      <c r="J46" s="112">
        <f>OTCHET!$J141</f>
        <v>0</v>
      </c>
      <c r="K46" s="176" t="str">
        <f t="shared" si="0"/>
        <v/>
      </c>
    </row>
    <row r="47" spans="1:31" s="69" customFormat="1">
      <c r="A47" s="76">
        <v>575</v>
      </c>
      <c r="B47" s="70">
        <v>4700</v>
      </c>
      <c r="C47" s="2068" t="s">
        <v>609</v>
      </c>
      <c r="D47" s="2069"/>
      <c r="E47" s="185">
        <f>OTCHET!$E940</f>
        <v>0</v>
      </c>
      <c r="F47" s="185">
        <f>OTCHET!$F150</f>
        <v>0</v>
      </c>
      <c r="G47" s="71">
        <f>OTCHET!$G150</f>
        <v>0</v>
      </c>
      <c r="H47" s="71">
        <f>OTCHET!$H150</f>
        <v>0</v>
      </c>
      <c r="I47" s="71">
        <f>OTCHET!$I150</f>
        <v>0</v>
      </c>
      <c r="J47" s="71">
        <f>OTCHET!$J150</f>
        <v>0</v>
      </c>
      <c r="K47" s="176" t="str">
        <f t="shared" si="0"/>
        <v/>
      </c>
    </row>
    <row r="48" spans="1:31" s="69" customFormat="1" ht="21.75" thickBot="1">
      <c r="A48" s="76">
        <v>575</v>
      </c>
      <c r="B48" s="70">
        <v>4800</v>
      </c>
      <c r="C48" s="2122" t="s">
        <v>2006</v>
      </c>
      <c r="D48" s="2123"/>
      <c r="E48" s="234">
        <f>OTCHET!$E159</f>
        <v>0</v>
      </c>
      <c r="F48" s="234">
        <f>OTCHET!$F159</f>
        <v>0</v>
      </c>
      <c r="G48" s="235">
        <f>OTCHET!$G159</f>
        <v>0</v>
      </c>
      <c r="H48" s="235">
        <f>OTCHET!$H159</f>
        <v>0</v>
      </c>
      <c r="I48" s="235">
        <f>OTCHET!$I159</f>
        <v>0</v>
      </c>
      <c r="J48" s="235">
        <f>OTCHET!$J159</f>
        <v>0</v>
      </c>
      <c r="K48" s="176" t="str">
        <f t="shared" si="0"/>
        <v/>
      </c>
    </row>
    <row r="49" spans="1:15" s="59" customFormat="1" ht="21.75" thickBot="1">
      <c r="A49" s="83">
        <v>620</v>
      </c>
      <c r="B49" s="84"/>
      <c r="C49" s="85"/>
      <c r="D49" s="187" t="s">
        <v>1934</v>
      </c>
      <c r="E49" s="86">
        <f>OTCHET!$E168</f>
        <v>142000</v>
      </c>
      <c r="F49" s="86">
        <f>OTCHET!$F168</f>
        <v>102353</v>
      </c>
      <c r="G49" s="86">
        <f>OTCHET!$G168</f>
        <v>43811</v>
      </c>
      <c r="H49" s="86">
        <f>OTCHET!$H168</f>
        <v>0</v>
      </c>
      <c r="I49" s="86">
        <f>OTCHET!$I168</f>
        <v>58542</v>
      </c>
      <c r="J49" s="86">
        <f>OTCHET!$J168</f>
        <v>0</v>
      </c>
      <c r="K49" s="182">
        <v>1</v>
      </c>
      <c r="L49" s="87"/>
    </row>
    <row r="50" spans="1:15" s="59" customFormat="1" ht="9" customHeight="1">
      <c r="B50" s="88"/>
      <c r="C50" s="89"/>
      <c r="D50" s="90"/>
      <c r="E50" s="91"/>
      <c r="F50" s="91"/>
      <c r="G50" s="43"/>
      <c r="H50" s="87"/>
      <c r="I50" s="87"/>
      <c r="J50" s="87"/>
      <c r="K50" s="182">
        <v>1</v>
      </c>
      <c r="L50" s="87"/>
    </row>
    <row r="51" spans="1:15" s="59" customFormat="1" ht="7.5" customHeight="1">
      <c r="B51" s="88"/>
      <c r="C51" s="89"/>
      <c r="D51" s="90"/>
      <c r="E51" s="91"/>
      <c r="F51" s="91"/>
      <c r="G51" s="43"/>
      <c r="H51" s="87"/>
      <c r="I51" s="87"/>
      <c r="J51" s="87"/>
      <c r="K51" s="182">
        <v>1</v>
      </c>
      <c r="L51" s="87"/>
    </row>
    <row r="52" spans="1:15" s="59" customFormat="1">
      <c r="B52" s="44"/>
      <c r="C52" s="44"/>
      <c r="D52" s="45"/>
      <c r="E52" s="92"/>
      <c r="F52" s="92"/>
      <c r="G52" s="43"/>
      <c r="H52" s="87"/>
      <c r="I52" s="87"/>
      <c r="J52" s="87"/>
      <c r="K52" s="182">
        <v>1</v>
      </c>
      <c r="L52" s="87"/>
    </row>
    <row r="53" spans="1:15" s="59" customFormat="1">
      <c r="B53" s="44"/>
      <c r="C53" s="49"/>
      <c r="D53" s="50"/>
      <c r="E53" s="92"/>
      <c r="F53" s="92"/>
      <c r="G53" s="43"/>
      <c r="H53" s="87"/>
      <c r="I53" s="87"/>
      <c r="J53" s="87"/>
      <c r="K53" s="182">
        <v>1</v>
      </c>
      <c r="L53" s="87"/>
    </row>
    <row r="54" spans="1:15" s="59" customFormat="1" ht="44.25" customHeight="1">
      <c r="B54" s="2053" t="str">
        <f>$B$7</f>
        <v>ОТЧЕТНИ ДАННИ ПО ЕБК ЗА ИЗПЪЛНЕНИЕТО НА БЮДЖЕТА</v>
      </c>
      <c r="C54" s="2054"/>
      <c r="D54" s="2054"/>
      <c r="E54" s="92"/>
      <c r="F54" s="92"/>
      <c r="G54" s="43"/>
      <c r="H54" s="87"/>
      <c r="I54" s="87"/>
      <c r="J54" s="87"/>
      <c r="K54" s="182">
        <v>1</v>
      </c>
      <c r="L54" s="87"/>
    </row>
    <row r="55" spans="1:15" s="59" customFormat="1">
      <c r="B55" s="44"/>
      <c r="C55" s="49"/>
      <c r="D55" s="50"/>
      <c r="E55" s="93" t="s">
        <v>2184</v>
      </c>
      <c r="F55" s="93" t="s">
        <v>2083</v>
      </c>
      <c r="G55" s="43"/>
      <c r="H55" s="87"/>
      <c r="I55" s="87"/>
      <c r="J55" s="87"/>
      <c r="K55" s="182">
        <v>1</v>
      </c>
      <c r="L55" s="87"/>
    </row>
    <row r="56" spans="1:15" s="59" customFormat="1" ht="38.25" customHeight="1" thickBot="1">
      <c r="B56" s="2044" t="str">
        <f>$B$9</f>
        <v>ОБЛАСТНА АДМИНИСТРАЦИЯ ПАЗАРДЖИК</v>
      </c>
      <c r="C56" s="2045"/>
      <c r="D56" s="2045"/>
      <c r="E56" s="95">
        <f>$E$9</f>
        <v>42736</v>
      </c>
      <c r="F56" s="96">
        <f>$F$9</f>
        <v>43100</v>
      </c>
      <c r="G56" s="43"/>
      <c r="H56" s="87"/>
      <c r="I56" s="87"/>
      <c r="J56" s="87"/>
      <c r="K56" s="182">
        <v>1</v>
      </c>
      <c r="L56" s="87"/>
    </row>
    <row r="57" spans="1:15" s="59" customFormat="1" ht="21.75" thickBot="1">
      <c r="B57" s="54" t="str">
        <f>$B$10</f>
        <v xml:space="preserve">                                                            (наименование на разпоредителя с бюджет)</v>
      </c>
      <c r="C57" s="44"/>
      <c r="D57" s="45"/>
      <c r="E57" s="92"/>
      <c r="F57" s="97">
        <f>$F$10</f>
        <v>0</v>
      </c>
      <c r="G57" s="43"/>
      <c r="H57" s="87"/>
      <c r="I57" s="87"/>
      <c r="J57" s="87"/>
      <c r="K57" s="182">
        <v>1</v>
      </c>
      <c r="L57" s="87"/>
    </row>
    <row r="58" spans="1:15" s="59" customFormat="1" ht="12.75" customHeight="1" thickBot="1">
      <c r="B58" s="54"/>
      <c r="C58" s="44"/>
      <c r="D58" s="45"/>
      <c r="E58" s="98"/>
      <c r="F58" s="92"/>
      <c r="G58" s="43"/>
      <c r="H58" s="87"/>
      <c r="I58" s="87"/>
      <c r="J58" s="87"/>
      <c r="K58" s="182">
        <v>1</v>
      </c>
      <c r="L58" s="87"/>
    </row>
    <row r="59" spans="1:15" s="59" customFormat="1" ht="38.25" customHeight="1" thickTop="1" thickBot="1">
      <c r="B59" s="2044" t="str">
        <f>$B$12</f>
        <v xml:space="preserve">Министерски съвет </v>
      </c>
      <c r="C59" s="2045"/>
      <c r="D59" s="2045"/>
      <c r="E59" s="92" t="s">
        <v>2185</v>
      </c>
      <c r="F59" s="99" t="str">
        <f>$F$12</f>
        <v>0300</v>
      </c>
      <c r="G59" s="43"/>
      <c r="H59" s="87"/>
      <c r="I59" s="87"/>
      <c r="J59" s="87"/>
      <c r="K59" s="182">
        <v>1</v>
      </c>
      <c r="L59" s="87"/>
    </row>
    <row r="60" spans="1:15" s="59" customFormat="1" ht="21.75" thickTop="1">
      <c r="B60" s="54" t="str">
        <f>$B$13</f>
        <v xml:space="preserve">                                             (наименование на първостепенния разпоредител с бюджет)</v>
      </c>
      <c r="C60" s="44"/>
      <c r="D60" s="45"/>
      <c r="E60" s="98" t="s">
        <v>2186</v>
      </c>
      <c r="F60" s="92"/>
      <c r="G60" s="43"/>
      <c r="H60" s="87"/>
      <c r="I60" s="87"/>
      <c r="J60" s="87"/>
      <c r="K60" s="182">
        <v>1</v>
      </c>
      <c r="L60" s="87"/>
    </row>
    <row r="61" spans="1:15" s="59" customFormat="1" ht="13.5" customHeight="1">
      <c r="B61" s="88"/>
      <c r="C61" s="89"/>
      <c r="D61" s="90"/>
      <c r="E61" s="91"/>
      <c r="F61" s="91"/>
      <c r="G61" s="43"/>
      <c r="H61" s="87"/>
      <c r="I61" s="87"/>
      <c r="J61" s="87"/>
      <c r="K61" s="182">
        <v>1</v>
      </c>
      <c r="L61" s="87"/>
    </row>
    <row r="62" spans="1:15" s="59" customFormat="1" ht="21.75" thickBot="1">
      <c r="B62" s="44"/>
      <c r="C62" s="49"/>
      <c r="D62" s="50"/>
      <c r="E62" s="44"/>
      <c r="F62" s="54"/>
      <c r="G62" s="43"/>
      <c r="H62" s="43"/>
      <c r="I62" s="43"/>
      <c r="J62" s="54" t="s">
        <v>2187</v>
      </c>
      <c r="K62" s="182">
        <v>1</v>
      </c>
      <c r="L62" s="87"/>
    </row>
    <row r="63" spans="1:15" s="59" customFormat="1" ht="21" customHeight="1" thickBot="1">
      <c r="B63" s="100"/>
      <c r="C63" s="2118" t="s">
        <v>2120</v>
      </c>
      <c r="D63" s="2119"/>
      <c r="E63" s="61" t="s">
        <v>2189</v>
      </c>
      <c r="F63" s="288" t="s">
        <v>2190</v>
      </c>
      <c r="G63" s="203"/>
      <c r="H63" s="203"/>
      <c r="I63" s="203"/>
      <c r="J63" s="65"/>
      <c r="K63" s="182">
        <v>1</v>
      </c>
      <c r="L63" s="2112" t="s">
        <v>642</v>
      </c>
      <c r="M63" s="2112" t="s">
        <v>643</v>
      </c>
      <c r="N63" s="2112" t="s">
        <v>644</v>
      </c>
      <c r="O63" s="2112" t="s">
        <v>645</v>
      </c>
    </row>
    <row r="64" spans="1:15" s="59" customFormat="1" ht="49.5" customHeight="1" thickBot="1">
      <c r="B64" s="100" t="s">
        <v>2137</v>
      </c>
      <c r="C64" s="2043" t="s">
        <v>930</v>
      </c>
      <c r="D64" s="2115"/>
      <c r="E64" s="63">
        <v>2017</v>
      </c>
      <c r="F64" s="174" t="s">
        <v>910</v>
      </c>
      <c r="G64" s="174" t="s">
        <v>961</v>
      </c>
      <c r="H64" s="174" t="s">
        <v>962</v>
      </c>
      <c r="I64" s="289" t="s">
        <v>1183</v>
      </c>
      <c r="J64" s="290" t="s">
        <v>1184</v>
      </c>
      <c r="K64" s="182">
        <v>1</v>
      </c>
      <c r="L64" s="2120"/>
      <c r="M64" s="2120"/>
      <c r="N64" s="2113"/>
      <c r="O64" s="2113"/>
    </row>
    <row r="65" spans="1:15" s="59" customFormat="1" ht="21.75" thickBot="1">
      <c r="B65" s="101"/>
      <c r="C65" s="2116" t="s">
        <v>1936</v>
      </c>
      <c r="D65" s="2117"/>
      <c r="E65" s="16" t="s">
        <v>1781</v>
      </c>
      <c r="F65" s="16" t="s">
        <v>1782</v>
      </c>
      <c r="G65" s="16" t="s">
        <v>925</v>
      </c>
      <c r="H65" s="210" t="s">
        <v>926</v>
      </c>
      <c r="I65" s="16" t="s">
        <v>898</v>
      </c>
      <c r="J65" s="210" t="s">
        <v>1185</v>
      </c>
      <c r="K65" s="182">
        <v>1</v>
      </c>
      <c r="L65" s="2121"/>
      <c r="M65" s="2121"/>
      <c r="N65" s="2114"/>
      <c r="O65" s="2114"/>
    </row>
    <row r="66" spans="1:15" s="69" customFormat="1" ht="34.5" customHeight="1">
      <c r="A66" s="76">
        <v>5</v>
      </c>
      <c r="B66" s="67">
        <v>100</v>
      </c>
      <c r="C66" s="2098" t="s">
        <v>1937</v>
      </c>
      <c r="D66" s="2085"/>
      <c r="E66" s="184">
        <f>OTCHET!$E186</f>
        <v>305873</v>
      </c>
      <c r="F66" s="184">
        <f>OTCHET!$F186</f>
        <v>305311</v>
      </c>
      <c r="G66" s="68">
        <f>OTCHET!$G186</f>
        <v>266478</v>
      </c>
      <c r="H66" s="68">
        <f>OTCHET!$H186</f>
        <v>0</v>
      </c>
      <c r="I66" s="68">
        <f>OTCHET!$I186</f>
        <v>0</v>
      </c>
      <c r="J66" s="68">
        <f>OTCHET!$J186</f>
        <v>38833</v>
      </c>
      <c r="K66" s="176">
        <f t="shared" ref="K66:K95" si="1">(IF(E66&lt;&gt;0,$K$2,IF(F66&lt;&gt;0,$K$2,"")))</f>
        <v>1</v>
      </c>
      <c r="L66" s="102"/>
      <c r="M66" s="204"/>
      <c r="N66" s="102"/>
      <c r="O66" s="103"/>
    </row>
    <row r="67" spans="1:15" s="69" customFormat="1">
      <c r="A67" s="76">
        <v>35</v>
      </c>
      <c r="B67" s="70">
        <v>200</v>
      </c>
      <c r="C67" s="2065" t="s">
        <v>1940</v>
      </c>
      <c r="D67" s="2066"/>
      <c r="E67" s="185">
        <f>OTCHET!$E189</f>
        <v>140445</v>
      </c>
      <c r="F67" s="185">
        <f>OTCHET!$F189</f>
        <v>139458</v>
      </c>
      <c r="G67" s="71">
        <f>OTCHET!$G189</f>
        <v>123816</v>
      </c>
      <c r="H67" s="71">
        <f>OTCHET!$H189</f>
        <v>0</v>
      </c>
      <c r="I67" s="71">
        <f>OTCHET!$I189</f>
        <v>0</v>
      </c>
      <c r="J67" s="71">
        <f>OTCHET!$J189</f>
        <v>15642</v>
      </c>
      <c r="K67" s="176">
        <f t="shared" si="1"/>
        <v>1</v>
      </c>
      <c r="L67" s="104"/>
      <c r="M67" s="205"/>
      <c r="N67" s="104"/>
      <c r="O67" s="105"/>
    </row>
    <row r="68" spans="1:15" s="69" customFormat="1">
      <c r="A68" s="76">
        <v>65</v>
      </c>
      <c r="B68" s="70">
        <v>500</v>
      </c>
      <c r="C68" s="2068" t="s">
        <v>782</v>
      </c>
      <c r="D68" s="2069"/>
      <c r="E68" s="185">
        <f>OTCHET!$E195</f>
        <v>107413</v>
      </c>
      <c r="F68" s="185">
        <f>OTCHET!$F195</f>
        <v>106179</v>
      </c>
      <c r="G68" s="71">
        <f>OTCHET!$G195</f>
        <v>0</v>
      </c>
      <c r="H68" s="71">
        <f>OTCHET!$H195</f>
        <v>0</v>
      </c>
      <c r="I68" s="71">
        <f>OTCHET!$I195</f>
        <v>0</v>
      </c>
      <c r="J68" s="71">
        <f>OTCHET!$J195</f>
        <v>106179</v>
      </c>
      <c r="K68" s="176">
        <f t="shared" si="1"/>
        <v>1</v>
      </c>
      <c r="L68" s="104"/>
      <c r="M68" s="205"/>
      <c r="N68" s="104"/>
      <c r="O68" s="105"/>
    </row>
    <row r="69" spans="1:15" s="69" customFormat="1" ht="24" customHeight="1">
      <c r="A69" s="76">
        <v>115</v>
      </c>
      <c r="B69" s="70">
        <v>800</v>
      </c>
      <c r="C69" s="2067" t="s">
        <v>788</v>
      </c>
      <c r="D69" s="2064"/>
      <c r="E69" s="185">
        <f>OTCHET!$E203</f>
        <v>0</v>
      </c>
      <c r="F69" s="185">
        <f>OTCHET!$F203</f>
        <v>0</v>
      </c>
      <c r="G69" s="71">
        <f>OTCHET!$G203</f>
        <v>0</v>
      </c>
      <c r="H69" s="71">
        <f>OTCHET!$H203</f>
        <v>0</v>
      </c>
      <c r="I69" s="71">
        <f>OTCHET!$I203</f>
        <v>0</v>
      </c>
      <c r="J69" s="71">
        <f>OTCHET!$J203</f>
        <v>0</v>
      </c>
      <c r="K69" s="176" t="str">
        <f t="shared" si="1"/>
        <v/>
      </c>
      <c r="L69" s="104"/>
      <c r="M69" s="205"/>
      <c r="N69" s="104"/>
      <c r="O69" s="105"/>
    </row>
    <row r="70" spans="1:15" s="69" customFormat="1">
      <c r="A70" s="76">
        <v>125</v>
      </c>
      <c r="B70" s="70">
        <v>1000</v>
      </c>
      <c r="C70" s="2065" t="s">
        <v>789</v>
      </c>
      <c r="D70" s="2066"/>
      <c r="E70" s="185">
        <f>OTCHET!$E204</f>
        <v>578867</v>
      </c>
      <c r="F70" s="185">
        <f>OTCHET!$F204</f>
        <v>558388</v>
      </c>
      <c r="G70" s="71">
        <f>OTCHET!$G204</f>
        <v>553991</v>
      </c>
      <c r="H70" s="71">
        <f>OTCHET!$H204</f>
        <v>0</v>
      </c>
      <c r="I70" s="71">
        <f>OTCHET!$I204</f>
        <v>4397</v>
      </c>
      <c r="J70" s="71">
        <f>OTCHET!$J204</f>
        <v>0</v>
      </c>
      <c r="K70" s="176">
        <f t="shared" si="1"/>
        <v>1</v>
      </c>
      <c r="L70" s="104"/>
      <c r="M70" s="205"/>
      <c r="N70" s="104"/>
      <c r="O70" s="105"/>
    </row>
    <row r="71" spans="1:15" s="69" customFormat="1">
      <c r="A71" s="76">
        <v>220</v>
      </c>
      <c r="B71" s="70">
        <v>1900</v>
      </c>
      <c r="C71" s="2079" t="s">
        <v>2014</v>
      </c>
      <c r="D71" s="2080"/>
      <c r="E71" s="185">
        <f>OTCHET!$E222</f>
        <v>21000</v>
      </c>
      <c r="F71" s="185">
        <f>OTCHET!$F222</f>
        <v>20320</v>
      </c>
      <c r="G71" s="71">
        <f>OTCHET!$G222</f>
        <v>20337</v>
      </c>
      <c r="H71" s="71">
        <f>OTCHET!$H222</f>
        <v>0</v>
      </c>
      <c r="I71" s="71">
        <f>OTCHET!$I222</f>
        <v>-17</v>
      </c>
      <c r="J71" s="71">
        <f>OTCHET!$J222</f>
        <v>0</v>
      </c>
      <c r="K71" s="176">
        <f t="shared" si="1"/>
        <v>1</v>
      </c>
      <c r="L71" s="104"/>
      <c r="M71" s="205"/>
      <c r="N71" s="104"/>
      <c r="O71" s="105"/>
    </row>
    <row r="72" spans="1:15" s="69" customFormat="1">
      <c r="A72" s="76">
        <v>220</v>
      </c>
      <c r="B72" s="70">
        <v>2100</v>
      </c>
      <c r="C72" s="2079" t="s">
        <v>968</v>
      </c>
      <c r="D72" s="2080"/>
      <c r="E72" s="185">
        <f>OTCHET!$E226</f>
        <v>0</v>
      </c>
      <c r="F72" s="185">
        <f>OTCHET!$F226</f>
        <v>0</v>
      </c>
      <c r="G72" s="71">
        <f>OTCHET!$G226</f>
        <v>0</v>
      </c>
      <c r="H72" s="71">
        <f>OTCHET!$H226</f>
        <v>0</v>
      </c>
      <c r="I72" s="71">
        <f>OTCHET!$I226</f>
        <v>0</v>
      </c>
      <c r="J72" s="71">
        <f>OTCHET!$J226</f>
        <v>0</v>
      </c>
      <c r="K72" s="176" t="str">
        <f t="shared" si="1"/>
        <v/>
      </c>
      <c r="L72" s="104"/>
      <c r="M72" s="205"/>
      <c r="N72" s="104"/>
      <c r="O72" s="105"/>
    </row>
    <row r="73" spans="1:15" s="69" customFormat="1">
      <c r="A73" s="76">
        <v>250</v>
      </c>
      <c r="B73" s="70">
        <v>2200</v>
      </c>
      <c r="C73" s="2079" t="s">
        <v>808</v>
      </c>
      <c r="D73" s="2080"/>
      <c r="E73" s="185">
        <f>OTCHET!$E232</f>
        <v>0</v>
      </c>
      <c r="F73" s="185">
        <f>OTCHET!$F232</f>
        <v>0</v>
      </c>
      <c r="G73" s="71">
        <f>OTCHET!$G232</f>
        <v>0</v>
      </c>
      <c r="H73" s="71">
        <f>OTCHET!$H232</f>
        <v>0</v>
      </c>
      <c r="I73" s="71">
        <f>OTCHET!$I232</f>
        <v>0</v>
      </c>
      <c r="J73" s="71">
        <f>OTCHET!$J232</f>
        <v>0</v>
      </c>
      <c r="K73" s="176" t="str">
        <f t="shared" si="1"/>
        <v/>
      </c>
      <c r="L73" s="104"/>
      <c r="M73" s="205"/>
      <c r="N73" s="104"/>
      <c r="O73" s="105"/>
    </row>
    <row r="74" spans="1:15" s="69" customFormat="1">
      <c r="A74" s="76">
        <v>270</v>
      </c>
      <c r="B74" s="70">
        <v>2500</v>
      </c>
      <c r="C74" s="2079" t="s">
        <v>810</v>
      </c>
      <c r="D74" s="2080"/>
      <c r="E74" s="185">
        <f>OTCHET!$E235</f>
        <v>0</v>
      </c>
      <c r="F74" s="185">
        <f>OTCHET!$F235</f>
        <v>0</v>
      </c>
      <c r="G74" s="71">
        <f>OTCHET!$G235</f>
        <v>0</v>
      </c>
      <c r="H74" s="71">
        <f>OTCHET!$H235</f>
        <v>0</v>
      </c>
      <c r="I74" s="71">
        <f>OTCHET!$I235</f>
        <v>0</v>
      </c>
      <c r="J74" s="71">
        <f>OTCHET!$J235</f>
        <v>0</v>
      </c>
      <c r="K74" s="176" t="str">
        <f t="shared" si="1"/>
        <v/>
      </c>
      <c r="L74" s="104"/>
      <c r="M74" s="205"/>
      <c r="N74" s="104"/>
      <c r="O74" s="105"/>
    </row>
    <row r="75" spans="1:15" s="69" customFormat="1" ht="20.25" customHeight="1">
      <c r="A75" s="76">
        <v>290</v>
      </c>
      <c r="B75" s="70">
        <v>2600</v>
      </c>
      <c r="C75" s="2074" t="s">
        <v>811</v>
      </c>
      <c r="D75" s="2073"/>
      <c r="E75" s="185">
        <f>OTCHET!$E236</f>
        <v>0</v>
      </c>
      <c r="F75" s="185">
        <f>OTCHET!$F236</f>
        <v>0</v>
      </c>
      <c r="G75" s="71">
        <f>OTCHET!$G236</f>
        <v>0</v>
      </c>
      <c r="H75" s="71">
        <f>OTCHET!$H236</f>
        <v>0</v>
      </c>
      <c r="I75" s="71">
        <f>OTCHET!$I236</f>
        <v>0</v>
      </c>
      <c r="J75" s="71">
        <f>OTCHET!$J236</f>
        <v>0</v>
      </c>
      <c r="K75" s="176" t="str">
        <f t="shared" si="1"/>
        <v/>
      </c>
      <c r="L75" s="104"/>
      <c r="M75" s="205"/>
      <c r="N75" s="104"/>
      <c r="O75" s="105"/>
    </row>
    <row r="76" spans="1:15" s="69" customFormat="1" ht="24" customHeight="1">
      <c r="A76" s="106">
        <v>320</v>
      </c>
      <c r="B76" s="70">
        <v>2700</v>
      </c>
      <c r="C76" s="2074" t="s">
        <v>812</v>
      </c>
      <c r="D76" s="2073"/>
      <c r="E76" s="185">
        <f>OTCHET!$E237</f>
        <v>0</v>
      </c>
      <c r="F76" s="185">
        <f>OTCHET!$F237</f>
        <v>0</v>
      </c>
      <c r="G76" s="71">
        <f>OTCHET!$G237</f>
        <v>0</v>
      </c>
      <c r="H76" s="71">
        <f>OTCHET!$H237</f>
        <v>0</v>
      </c>
      <c r="I76" s="71">
        <f>OTCHET!$I237</f>
        <v>0</v>
      </c>
      <c r="J76" s="71">
        <f>OTCHET!$J237</f>
        <v>0</v>
      </c>
      <c r="K76" s="176" t="str">
        <f t="shared" si="1"/>
        <v/>
      </c>
      <c r="L76" s="104"/>
      <c r="M76" s="205"/>
      <c r="N76" s="104"/>
      <c r="O76" s="105"/>
    </row>
    <row r="77" spans="1:15" s="69" customFormat="1" ht="33.75" customHeight="1">
      <c r="A77" s="76">
        <v>330</v>
      </c>
      <c r="B77" s="70">
        <v>2800</v>
      </c>
      <c r="C77" s="2074" t="s">
        <v>602</v>
      </c>
      <c r="D77" s="2073"/>
      <c r="E77" s="185">
        <f>OTCHET!$E238</f>
        <v>0</v>
      </c>
      <c r="F77" s="185">
        <f>OTCHET!$F238</f>
        <v>0</v>
      </c>
      <c r="G77" s="71">
        <f>OTCHET!$G238</f>
        <v>0</v>
      </c>
      <c r="H77" s="71">
        <f>OTCHET!$H238</f>
        <v>0</v>
      </c>
      <c r="I77" s="71">
        <f>OTCHET!$I238</f>
        <v>0</v>
      </c>
      <c r="J77" s="71">
        <f>OTCHET!$J238</f>
        <v>0</v>
      </c>
      <c r="K77" s="176" t="str">
        <f t="shared" si="1"/>
        <v/>
      </c>
      <c r="L77" s="104"/>
      <c r="M77" s="205"/>
      <c r="N77" s="104"/>
      <c r="O77" s="105"/>
    </row>
    <row r="78" spans="1:15" s="69" customFormat="1">
      <c r="A78" s="76">
        <v>350</v>
      </c>
      <c r="B78" s="70">
        <v>2900</v>
      </c>
      <c r="C78" s="2079" t="s">
        <v>813</v>
      </c>
      <c r="D78" s="2080"/>
      <c r="E78" s="185">
        <f>OTCHET!$E239</f>
        <v>0</v>
      </c>
      <c r="F78" s="185">
        <f>OTCHET!$F239</f>
        <v>0</v>
      </c>
      <c r="G78" s="71">
        <f>OTCHET!$G239</f>
        <v>0</v>
      </c>
      <c r="H78" s="71">
        <f>OTCHET!$H239</f>
        <v>0</v>
      </c>
      <c r="I78" s="71">
        <f>OTCHET!$I239</f>
        <v>0</v>
      </c>
      <c r="J78" s="71">
        <f>OTCHET!$J239</f>
        <v>0</v>
      </c>
      <c r="K78" s="176" t="str">
        <f t="shared" si="1"/>
        <v/>
      </c>
      <c r="L78" s="104"/>
      <c r="M78" s="205"/>
      <c r="N78" s="104"/>
      <c r="O78" s="105"/>
    </row>
    <row r="79" spans="1:15" s="69" customFormat="1">
      <c r="A79" s="73">
        <v>397</v>
      </c>
      <c r="B79" s="70">
        <v>3300</v>
      </c>
      <c r="C79" s="107" t="s">
        <v>819</v>
      </c>
      <c r="D79" s="188"/>
      <c r="E79" s="185">
        <f>OTCHET!$E248</f>
        <v>0</v>
      </c>
      <c r="F79" s="185">
        <f>OTCHET!$F248</f>
        <v>0</v>
      </c>
      <c r="G79" s="71">
        <f>OTCHET!$G248</f>
        <v>0</v>
      </c>
      <c r="H79" s="71">
        <f>OTCHET!$H248</f>
        <v>0</v>
      </c>
      <c r="I79" s="71">
        <f>OTCHET!$I248</f>
        <v>0</v>
      </c>
      <c r="J79" s="71">
        <f>OTCHET!$J248</f>
        <v>0</v>
      </c>
      <c r="K79" s="176" t="str">
        <f t="shared" si="1"/>
        <v/>
      </c>
      <c r="L79" s="104"/>
      <c r="M79" s="205"/>
      <c r="N79" s="104"/>
      <c r="O79" s="105"/>
    </row>
    <row r="80" spans="1:15" s="69" customFormat="1">
      <c r="A80" s="108">
        <v>404</v>
      </c>
      <c r="B80" s="70">
        <v>3900</v>
      </c>
      <c r="C80" s="2079" t="s">
        <v>824</v>
      </c>
      <c r="D80" s="2080"/>
      <c r="E80" s="185">
        <f>OTCHET!$E255</f>
        <v>0</v>
      </c>
      <c r="F80" s="185">
        <f>OTCHET!$F255</f>
        <v>0</v>
      </c>
      <c r="G80" s="71">
        <f>OTCHET!$G255</f>
        <v>0</v>
      </c>
      <c r="H80" s="71">
        <f>OTCHET!$H255</f>
        <v>0</v>
      </c>
      <c r="I80" s="71">
        <f>OTCHET!$I255</f>
        <v>0</v>
      </c>
      <c r="J80" s="71">
        <f>OTCHET!$J255</f>
        <v>0</v>
      </c>
      <c r="K80" s="176" t="str">
        <f t="shared" si="1"/>
        <v/>
      </c>
      <c r="L80" s="104"/>
      <c r="M80" s="205"/>
      <c r="N80" s="104"/>
      <c r="O80" s="105"/>
    </row>
    <row r="81" spans="1:15" s="69" customFormat="1">
      <c r="A81" s="76">
        <v>440</v>
      </c>
      <c r="B81" s="70">
        <v>4000</v>
      </c>
      <c r="C81" s="2079" t="s">
        <v>825</v>
      </c>
      <c r="D81" s="2080"/>
      <c r="E81" s="185">
        <f>OTCHET!$E256</f>
        <v>0</v>
      </c>
      <c r="F81" s="185">
        <f>OTCHET!$F256</f>
        <v>0</v>
      </c>
      <c r="G81" s="71">
        <f>OTCHET!$G256</f>
        <v>0</v>
      </c>
      <c r="H81" s="71">
        <f>OTCHET!$H256</f>
        <v>0</v>
      </c>
      <c r="I81" s="71">
        <f>OTCHET!$I256</f>
        <v>0</v>
      </c>
      <c r="J81" s="71">
        <f>OTCHET!$J256</f>
        <v>0</v>
      </c>
      <c r="K81" s="176" t="str">
        <f t="shared" si="1"/>
        <v/>
      </c>
      <c r="L81" s="104"/>
      <c r="M81" s="205"/>
      <c r="N81" s="104"/>
      <c r="O81" s="105"/>
    </row>
    <row r="82" spans="1:15" s="69" customFormat="1">
      <c r="A82" s="76">
        <v>450</v>
      </c>
      <c r="B82" s="70">
        <v>4100</v>
      </c>
      <c r="C82" s="2079" t="s">
        <v>826</v>
      </c>
      <c r="D82" s="2080"/>
      <c r="E82" s="185">
        <f>OTCHET!$E257</f>
        <v>0</v>
      </c>
      <c r="F82" s="185">
        <f>OTCHET!$F257</f>
        <v>0</v>
      </c>
      <c r="G82" s="71">
        <f>OTCHET!$G257</f>
        <v>0</v>
      </c>
      <c r="H82" s="71">
        <f>OTCHET!$H257</f>
        <v>0</v>
      </c>
      <c r="I82" s="71">
        <f>OTCHET!$I257</f>
        <v>0</v>
      </c>
      <c r="J82" s="71">
        <f>OTCHET!$J257</f>
        <v>0</v>
      </c>
      <c r="K82" s="176" t="str">
        <f t="shared" si="1"/>
        <v/>
      </c>
      <c r="L82" s="104"/>
      <c r="M82" s="205"/>
      <c r="N82" s="104"/>
      <c r="O82" s="105"/>
    </row>
    <row r="83" spans="1:15" s="69" customFormat="1">
      <c r="A83" s="76">
        <v>495</v>
      </c>
      <c r="B83" s="70">
        <v>4200</v>
      </c>
      <c r="C83" s="2079" t="s">
        <v>827</v>
      </c>
      <c r="D83" s="2080"/>
      <c r="E83" s="185">
        <f>OTCHET!$E258</f>
        <v>0</v>
      </c>
      <c r="F83" s="185">
        <f>OTCHET!$F258</f>
        <v>0</v>
      </c>
      <c r="G83" s="71">
        <f>OTCHET!$G258</f>
        <v>0</v>
      </c>
      <c r="H83" s="71">
        <f>OTCHET!$H258</f>
        <v>0</v>
      </c>
      <c r="I83" s="71">
        <f>OTCHET!$I258</f>
        <v>0</v>
      </c>
      <c r="J83" s="71">
        <f>OTCHET!$J258</f>
        <v>0</v>
      </c>
      <c r="K83" s="176" t="str">
        <f t="shared" si="1"/>
        <v/>
      </c>
      <c r="L83" s="104"/>
      <c r="M83" s="205"/>
      <c r="N83" s="104"/>
      <c r="O83" s="105"/>
    </row>
    <row r="84" spans="1:15" s="69" customFormat="1">
      <c r="A84" s="76">
        <v>635</v>
      </c>
      <c r="B84" s="70">
        <v>4300</v>
      </c>
      <c r="C84" s="2079" t="s">
        <v>206</v>
      </c>
      <c r="D84" s="2080"/>
      <c r="E84" s="185">
        <f>OTCHET!$E265</f>
        <v>0</v>
      </c>
      <c r="F84" s="185">
        <f>OTCHET!$F265</f>
        <v>0</v>
      </c>
      <c r="G84" s="71">
        <f>OTCHET!$G265</f>
        <v>0</v>
      </c>
      <c r="H84" s="71">
        <f>OTCHET!$H265</f>
        <v>0</v>
      </c>
      <c r="I84" s="71">
        <f>OTCHET!$I265</f>
        <v>0</v>
      </c>
      <c r="J84" s="71">
        <f>OTCHET!$J265</f>
        <v>0</v>
      </c>
      <c r="K84" s="176" t="str">
        <f t="shared" si="1"/>
        <v/>
      </c>
      <c r="L84" s="104"/>
      <c r="M84" s="205"/>
      <c r="N84" s="104"/>
      <c r="O84" s="105"/>
    </row>
    <row r="85" spans="1:15" s="69" customFormat="1">
      <c r="A85" s="76">
        <v>655</v>
      </c>
      <c r="B85" s="70">
        <v>4400</v>
      </c>
      <c r="C85" s="2079" t="s">
        <v>203</v>
      </c>
      <c r="D85" s="2080"/>
      <c r="E85" s="185">
        <f>OTCHET!$E269</f>
        <v>0</v>
      </c>
      <c r="F85" s="185">
        <f>OTCHET!$F269</f>
        <v>0</v>
      </c>
      <c r="G85" s="71">
        <f>OTCHET!$G269</f>
        <v>0</v>
      </c>
      <c r="H85" s="71">
        <f>OTCHET!$H269</f>
        <v>0</v>
      </c>
      <c r="I85" s="71">
        <f>OTCHET!$I269</f>
        <v>0</v>
      </c>
      <c r="J85" s="71">
        <f>OTCHET!$J269</f>
        <v>0</v>
      </c>
      <c r="K85" s="176" t="str">
        <f t="shared" si="1"/>
        <v/>
      </c>
      <c r="L85" s="104"/>
      <c r="M85" s="205"/>
      <c r="N85" s="104"/>
      <c r="O85" s="105"/>
    </row>
    <row r="86" spans="1:15" s="69" customFormat="1">
      <c r="A86" s="76">
        <v>665</v>
      </c>
      <c r="B86" s="70">
        <v>4500</v>
      </c>
      <c r="C86" s="2079" t="s">
        <v>603</v>
      </c>
      <c r="D86" s="2080"/>
      <c r="E86" s="185">
        <f>OTCHET!$E270</f>
        <v>0</v>
      </c>
      <c r="F86" s="185">
        <f>OTCHET!$F270</f>
        <v>0</v>
      </c>
      <c r="G86" s="71">
        <f>OTCHET!$G270</f>
        <v>0</v>
      </c>
      <c r="H86" s="71">
        <f>OTCHET!$H270</f>
        <v>0</v>
      </c>
      <c r="I86" s="71">
        <f>OTCHET!$I270</f>
        <v>0</v>
      </c>
      <c r="J86" s="71">
        <f>OTCHET!$J270</f>
        <v>0</v>
      </c>
      <c r="K86" s="176" t="str">
        <f t="shared" si="1"/>
        <v/>
      </c>
      <c r="L86" s="104"/>
      <c r="M86" s="205"/>
      <c r="N86" s="104"/>
      <c r="O86" s="105"/>
    </row>
    <row r="87" spans="1:15" s="69" customFormat="1" ht="18.75" customHeight="1">
      <c r="A87" s="76">
        <v>675</v>
      </c>
      <c r="B87" s="70">
        <v>4600</v>
      </c>
      <c r="C87" s="2074" t="s">
        <v>837</v>
      </c>
      <c r="D87" s="2073"/>
      <c r="E87" s="185">
        <f>OTCHET!$E271</f>
        <v>0</v>
      </c>
      <c r="F87" s="185">
        <f>OTCHET!$F271</f>
        <v>0</v>
      </c>
      <c r="G87" s="71">
        <f>OTCHET!$G271</f>
        <v>0</v>
      </c>
      <c r="H87" s="71">
        <f>OTCHET!$H271</f>
        <v>0</v>
      </c>
      <c r="I87" s="71">
        <f>OTCHET!$I271</f>
        <v>0</v>
      </c>
      <c r="J87" s="71">
        <f>OTCHET!$J271</f>
        <v>0</v>
      </c>
      <c r="K87" s="176" t="str">
        <f t="shared" si="1"/>
        <v/>
      </c>
      <c r="L87" s="104"/>
      <c r="M87" s="205"/>
      <c r="N87" s="104"/>
      <c r="O87" s="105"/>
    </row>
    <row r="88" spans="1:15" s="69" customFormat="1">
      <c r="A88" s="76">
        <v>685</v>
      </c>
      <c r="B88" s="70">
        <v>4900</v>
      </c>
      <c r="C88" s="2079" t="s">
        <v>2018</v>
      </c>
      <c r="D88" s="2080"/>
      <c r="E88" s="185">
        <f>OTCHET!$E272</f>
        <v>0</v>
      </c>
      <c r="F88" s="185">
        <f>OTCHET!$F272</f>
        <v>0</v>
      </c>
      <c r="G88" s="71">
        <f>OTCHET!$G272</f>
        <v>0</v>
      </c>
      <c r="H88" s="71">
        <f>OTCHET!$H272</f>
        <v>0</v>
      </c>
      <c r="I88" s="71">
        <f>OTCHET!$I272</f>
        <v>0</v>
      </c>
      <c r="J88" s="71">
        <f>OTCHET!$J272</f>
        <v>0</v>
      </c>
      <c r="K88" s="176" t="str">
        <f t="shared" si="1"/>
        <v/>
      </c>
      <c r="L88" s="104"/>
      <c r="M88" s="205"/>
      <c r="N88" s="104"/>
      <c r="O88" s="105"/>
    </row>
    <row r="89" spans="1:15" s="110" customFormat="1">
      <c r="A89" s="76">
        <v>700</v>
      </c>
      <c r="B89" s="109">
        <v>5100</v>
      </c>
      <c r="C89" s="2104" t="s">
        <v>838</v>
      </c>
      <c r="D89" s="2105"/>
      <c r="E89" s="185">
        <f>OTCHET!$E275</f>
        <v>0</v>
      </c>
      <c r="F89" s="185">
        <f>OTCHET!$F275</f>
        <v>0</v>
      </c>
      <c r="G89" s="71">
        <f>OTCHET!$G275</f>
        <v>0</v>
      </c>
      <c r="H89" s="71">
        <f>OTCHET!$H275</f>
        <v>0</v>
      </c>
      <c r="I89" s="71">
        <f>OTCHET!$I275</f>
        <v>0</v>
      </c>
      <c r="J89" s="71">
        <f>OTCHET!$J275</f>
        <v>0</v>
      </c>
      <c r="K89" s="176" t="str">
        <f t="shared" si="1"/>
        <v/>
      </c>
      <c r="L89" s="104"/>
      <c r="M89" s="205"/>
      <c r="N89" s="104"/>
      <c r="O89" s="105"/>
    </row>
    <row r="90" spans="1:15" s="110" customFormat="1">
      <c r="A90" s="76">
        <v>710</v>
      </c>
      <c r="B90" s="109">
        <v>5200</v>
      </c>
      <c r="C90" s="2104" t="s">
        <v>839</v>
      </c>
      <c r="D90" s="2105"/>
      <c r="E90" s="185">
        <f>OTCHET!$E276</f>
        <v>0</v>
      </c>
      <c r="F90" s="185">
        <f>OTCHET!$F276</f>
        <v>0</v>
      </c>
      <c r="G90" s="71">
        <f>OTCHET!$G276</f>
        <v>0</v>
      </c>
      <c r="H90" s="71">
        <f>OTCHET!$H276</f>
        <v>0</v>
      </c>
      <c r="I90" s="71">
        <f>OTCHET!$I276</f>
        <v>0</v>
      </c>
      <c r="J90" s="71">
        <f>OTCHET!$J276</f>
        <v>0</v>
      </c>
      <c r="K90" s="176" t="str">
        <f t="shared" si="1"/>
        <v/>
      </c>
      <c r="L90" s="104"/>
      <c r="M90" s="205"/>
      <c r="N90" s="104"/>
      <c r="O90" s="105"/>
    </row>
    <row r="91" spans="1:15" s="110" customFormat="1">
      <c r="A91" s="76">
        <v>750</v>
      </c>
      <c r="B91" s="109">
        <v>5300</v>
      </c>
      <c r="C91" s="2104" t="s">
        <v>1705</v>
      </c>
      <c r="D91" s="2105"/>
      <c r="E91" s="185">
        <f>OTCHET!$E284</f>
        <v>3500</v>
      </c>
      <c r="F91" s="185">
        <f>OTCHET!$F284</f>
        <v>1800</v>
      </c>
      <c r="G91" s="71">
        <f>OTCHET!$G284</f>
        <v>1800</v>
      </c>
      <c r="H91" s="71">
        <f>OTCHET!$H284</f>
        <v>0</v>
      </c>
      <c r="I91" s="71">
        <f>OTCHET!$I284</f>
        <v>0</v>
      </c>
      <c r="J91" s="71">
        <f>OTCHET!$J284</f>
        <v>0</v>
      </c>
      <c r="K91" s="176">
        <f t="shared" si="1"/>
        <v>1</v>
      </c>
      <c r="L91" s="104"/>
      <c r="M91" s="205"/>
      <c r="N91" s="104"/>
      <c r="O91" s="105"/>
    </row>
    <row r="92" spans="1:15" s="110" customFormat="1">
      <c r="A92" s="76">
        <v>765</v>
      </c>
      <c r="B92" s="109">
        <v>5400</v>
      </c>
      <c r="C92" s="2104" t="s">
        <v>855</v>
      </c>
      <c r="D92" s="2105"/>
      <c r="E92" s="185">
        <f>OTCHET!$E287</f>
        <v>0</v>
      </c>
      <c r="F92" s="185">
        <f>OTCHET!$F287</f>
        <v>0</v>
      </c>
      <c r="G92" s="71">
        <f>OTCHET!$G287</f>
        <v>0</v>
      </c>
      <c r="H92" s="71">
        <f>OTCHET!$H287</f>
        <v>0</v>
      </c>
      <c r="I92" s="71">
        <f>OTCHET!$I287</f>
        <v>0</v>
      </c>
      <c r="J92" s="71">
        <f>OTCHET!$J287</f>
        <v>0</v>
      </c>
      <c r="K92" s="176" t="str">
        <f t="shared" si="1"/>
        <v/>
      </c>
      <c r="L92" s="104"/>
      <c r="M92" s="205"/>
      <c r="N92" s="104"/>
      <c r="O92" s="105"/>
    </row>
    <row r="93" spans="1:15" s="69" customFormat="1">
      <c r="A93" s="76">
        <v>775</v>
      </c>
      <c r="B93" s="70">
        <v>5500</v>
      </c>
      <c r="C93" s="2079" t="s">
        <v>856</v>
      </c>
      <c r="D93" s="2080"/>
      <c r="E93" s="185">
        <f>OTCHET!$E288</f>
        <v>0</v>
      </c>
      <c r="F93" s="185">
        <f>OTCHET!$F288</f>
        <v>0</v>
      </c>
      <c r="G93" s="71">
        <f>OTCHET!$G288</f>
        <v>0</v>
      </c>
      <c r="H93" s="71">
        <f>OTCHET!$H288</f>
        <v>0</v>
      </c>
      <c r="I93" s="71">
        <f>OTCHET!$I288</f>
        <v>0</v>
      </c>
      <c r="J93" s="71">
        <f>OTCHET!$J288</f>
        <v>0</v>
      </c>
      <c r="K93" s="176" t="str">
        <f t="shared" si="1"/>
        <v/>
      </c>
      <c r="L93" s="104"/>
      <c r="M93" s="205"/>
      <c r="N93" s="104"/>
      <c r="O93" s="105"/>
    </row>
    <row r="94" spans="1:15" s="110" customFormat="1" ht="36.75" customHeight="1">
      <c r="A94" s="76">
        <v>805</v>
      </c>
      <c r="B94" s="109">
        <v>5700</v>
      </c>
      <c r="C94" s="2106" t="s">
        <v>861</v>
      </c>
      <c r="D94" s="2107"/>
      <c r="E94" s="185">
        <f>OTCHET!$E293</f>
        <v>0</v>
      </c>
      <c r="F94" s="185">
        <f>OTCHET!$F293</f>
        <v>0</v>
      </c>
      <c r="G94" s="71">
        <f>OTCHET!$G293</f>
        <v>0</v>
      </c>
      <c r="H94" s="71">
        <f>OTCHET!$H293</f>
        <v>0</v>
      </c>
      <c r="I94" s="71">
        <f>OTCHET!$I293</f>
        <v>0</v>
      </c>
      <c r="J94" s="71">
        <f>OTCHET!$J293</f>
        <v>0</v>
      </c>
      <c r="K94" s="176" t="str">
        <f t="shared" si="1"/>
        <v/>
      </c>
      <c r="L94" s="104"/>
      <c r="M94" s="205"/>
      <c r="N94" s="104"/>
      <c r="O94" s="105"/>
    </row>
    <row r="95" spans="1:15" s="69" customFormat="1" ht="21.75" thickBot="1">
      <c r="A95" s="76">
        <v>820</v>
      </c>
      <c r="B95" s="111" t="s">
        <v>931</v>
      </c>
      <c r="C95" s="2108" t="s">
        <v>865</v>
      </c>
      <c r="D95" s="2109"/>
      <c r="E95" s="189">
        <f>OTCHET!$E297</f>
        <v>0</v>
      </c>
      <c r="F95" s="189">
        <f>OTCHET!$F297</f>
        <v>0</v>
      </c>
      <c r="G95" s="112">
        <f>OTCHET!$G297</f>
        <v>0</v>
      </c>
      <c r="H95" s="112">
        <f>OTCHET!$H297</f>
        <v>0</v>
      </c>
      <c r="I95" s="112">
        <f>OTCHET!$I297</f>
        <v>0</v>
      </c>
      <c r="J95" s="112">
        <f>OTCHET!$J297</f>
        <v>0</v>
      </c>
      <c r="K95" s="176" t="str">
        <f t="shared" si="1"/>
        <v/>
      </c>
      <c r="L95" s="113"/>
      <c r="M95" s="206"/>
      <c r="N95" s="114"/>
      <c r="O95" s="115"/>
    </row>
    <row r="96" spans="1:15" ht="21.75" thickBot="1">
      <c r="A96" s="116">
        <v>825</v>
      </c>
      <c r="B96" s="117"/>
      <c r="C96" s="2110" t="s">
        <v>866</v>
      </c>
      <c r="D96" s="2110"/>
      <c r="E96" s="86">
        <f>OTCHET!$E301</f>
        <v>1157098</v>
      </c>
      <c r="F96" s="86">
        <f>OTCHET!$F301</f>
        <v>1131456</v>
      </c>
      <c r="G96" s="86">
        <f>OTCHET!$G301</f>
        <v>966422</v>
      </c>
      <c r="H96" s="86">
        <f>OTCHET!$H301</f>
        <v>0</v>
      </c>
      <c r="I96" s="86">
        <f>OTCHET!$I301</f>
        <v>4380</v>
      </c>
      <c r="J96" s="86">
        <f>OTCHET!$J301</f>
        <v>160654</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53" t="str">
        <f>$B$7</f>
        <v>ОТЧЕТНИ ДАННИ ПО ЕБК ЗА ИЗПЪЛНЕНИЕТО НА БЮДЖЕТА</v>
      </c>
      <c r="C99" s="2054"/>
      <c r="D99" s="2054"/>
      <c r="E99" s="92"/>
      <c r="F99" s="92"/>
      <c r="K99" s="180">
        <v>1</v>
      </c>
    </row>
    <row r="100" spans="1:11">
      <c r="A100" s="83"/>
      <c r="C100" s="49"/>
      <c r="D100" s="50"/>
      <c r="E100" s="93" t="s">
        <v>2184</v>
      </c>
      <c r="F100" s="93" t="s">
        <v>2083</v>
      </c>
      <c r="K100" s="180">
        <v>1</v>
      </c>
    </row>
    <row r="101" spans="1:11" ht="38.25" customHeight="1" thickBot="1">
      <c r="A101" s="83"/>
      <c r="B101" s="2044" t="str">
        <f>$B$9</f>
        <v>ОБЛАСТНА АДМИНИСТРАЦИЯ ПАЗАРДЖИК</v>
      </c>
      <c r="C101" s="2045"/>
      <c r="D101" s="2045"/>
      <c r="E101" s="95">
        <f>$E$9</f>
        <v>42736</v>
      </c>
      <c r="F101" s="96">
        <f>$F$9</f>
        <v>43100</v>
      </c>
      <c r="K101" s="180">
        <v>1</v>
      </c>
    </row>
    <row r="102" spans="1:11" ht="21.75" thickBot="1">
      <c r="A102" s="83"/>
      <c r="B102" s="54" t="str">
        <f>$B$10</f>
        <v xml:space="preserve">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Top="1" thickBot="1">
      <c r="A104" s="83"/>
      <c r="B104" s="2044" t="str">
        <f>$B$12</f>
        <v xml:space="preserve">Министерски съвет </v>
      </c>
      <c r="C104" s="2045"/>
      <c r="D104" s="2045"/>
      <c r="E104" s="92" t="s">
        <v>2185</v>
      </c>
      <c r="F104" s="99" t="str">
        <f>$F$12</f>
        <v>0300</v>
      </c>
      <c r="K104" s="180">
        <v>1</v>
      </c>
    </row>
    <row r="105" spans="1:11" ht="21.75" thickTop="1">
      <c r="A105" s="83"/>
      <c r="B105" s="54" t="str">
        <f>$B$13</f>
        <v xml:space="preserve">                                             (наименование на първостепенния разпоредител с бюджет)</v>
      </c>
      <c r="E105" s="98" t="s">
        <v>2186</v>
      </c>
      <c r="F105" s="92"/>
      <c r="K105" s="180">
        <v>1</v>
      </c>
    </row>
    <row r="106" spans="1:11" ht="15" customHeight="1">
      <c r="A106" s="83"/>
      <c r="B106" s="54"/>
      <c r="E106" s="92"/>
      <c r="F106" s="92"/>
      <c r="K106" s="180">
        <v>1</v>
      </c>
    </row>
    <row r="107" spans="1:11" ht="21.75" thickBot="1">
      <c r="A107" s="83"/>
      <c r="C107" s="49"/>
      <c r="D107" s="50"/>
      <c r="F107" s="54"/>
      <c r="J107" s="54" t="s">
        <v>2187</v>
      </c>
      <c r="K107" s="180">
        <v>1</v>
      </c>
    </row>
    <row r="108" spans="1:11" ht="21.75" thickBot="1">
      <c r="A108" s="83"/>
      <c r="B108" s="151"/>
      <c r="C108" s="2081" t="s">
        <v>1163</v>
      </c>
      <c r="D108" s="2099"/>
      <c r="E108" s="61" t="s">
        <v>2189</v>
      </c>
      <c r="F108" s="288" t="s">
        <v>2190</v>
      </c>
      <c r="G108" s="203"/>
      <c r="H108" s="203"/>
      <c r="I108" s="203"/>
      <c r="J108" s="65"/>
      <c r="K108" s="180">
        <v>1</v>
      </c>
    </row>
    <row r="109" spans="1:11" ht="45.75" customHeight="1" thickBot="1">
      <c r="A109" s="83"/>
      <c r="B109" s="120" t="s">
        <v>2137</v>
      </c>
      <c r="C109" s="2100" t="s">
        <v>930</v>
      </c>
      <c r="D109" s="2101"/>
      <c r="E109" s="63">
        <v>2017</v>
      </c>
      <c r="F109" s="174" t="s">
        <v>910</v>
      </c>
      <c r="G109" s="174" t="s">
        <v>961</v>
      </c>
      <c r="H109" s="174" t="s">
        <v>962</v>
      </c>
      <c r="I109" s="289" t="s">
        <v>1183</v>
      </c>
      <c r="J109" s="290" t="s">
        <v>1184</v>
      </c>
      <c r="K109" s="180">
        <v>1</v>
      </c>
    </row>
    <row r="110" spans="1:11" ht="21.75" thickBot="1">
      <c r="A110" s="83">
        <v>1</v>
      </c>
      <c r="B110" s="20"/>
      <c r="C110" s="2096" t="s">
        <v>1767</v>
      </c>
      <c r="D110" s="2083"/>
      <c r="E110" s="16" t="s">
        <v>1781</v>
      </c>
      <c r="F110" s="16" t="s">
        <v>1782</v>
      </c>
      <c r="G110" s="16" t="s">
        <v>925</v>
      </c>
      <c r="H110" s="210" t="s">
        <v>926</v>
      </c>
      <c r="I110" s="16" t="s">
        <v>898</v>
      </c>
      <c r="J110" s="210" t="s">
        <v>1185</v>
      </c>
      <c r="K110" s="180">
        <v>1</v>
      </c>
    </row>
    <row r="111" spans="1:11" ht="21.75" thickBot="1">
      <c r="A111" s="83">
        <v>2</v>
      </c>
      <c r="B111" s="23"/>
      <c r="C111" s="2111" t="s">
        <v>2022</v>
      </c>
      <c r="D111" s="2083"/>
      <c r="E111" s="21"/>
      <c r="F111" s="42"/>
      <c r="G111" s="42"/>
      <c r="H111" s="22"/>
      <c r="I111" s="42"/>
      <c r="J111" s="22"/>
      <c r="K111" s="180">
        <v>1</v>
      </c>
    </row>
    <row r="112" spans="1:11" s="69" customFormat="1" ht="32.25" customHeight="1">
      <c r="A112" s="106">
        <v>5</v>
      </c>
      <c r="B112" s="67">
        <v>3000</v>
      </c>
      <c r="C112" s="2094" t="s">
        <v>1164</v>
      </c>
      <c r="D112" s="2095"/>
      <c r="E112" s="190">
        <f>OTCHET!$E357</f>
        <v>0</v>
      </c>
      <c r="F112" s="191">
        <f>OTCHET!$F357</f>
        <v>0</v>
      </c>
      <c r="G112" s="121">
        <f>OTCHET!$G357</f>
        <v>0</v>
      </c>
      <c r="H112" s="121">
        <f>OTCHET!$H357</f>
        <v>0</v>
      </c>
      <c r="I112" s="121">
        <f>OTCHET!$I357</f>
        <v>0</v>
      </c>
      <c r="J112" s="121">
        <f>OTCHET!$J357</f>
        <v>0</v>
      </c>
      <c r="K112" s="177" t="str">
        <f t="shared" ref="K112:K123" si="2">(IF(E112&lt;&gt;0,$K$2,IF(F112&lt;&gt;0,$K$2,"")))</f>
        <v/>
      </c>
    </row>
    <row r="113" spans="1:20" s="69" customFormat="1">
      <c r="A113" s="106">
        <v>70</v>
      </c>
      <c r="B113" s="70">
        <v>3100</v>
      </c>
      <c r="C113" s="2068" t="s">
        <v>2033</v>
      </c>
      <c r="D113" s="2069"/>
      <c r="E113" s="192">
        <f>OTCHET!$E371</f>
        <v>0</v>
      </c>
      <c r="F113" s="193">
        <f>OTCHET!$F371</f>
        <v>0</v>
      </c>
      <c r="G113" s="122">
        <f>OTCHET!$G371</f>
        <v>0</v>
      </c>
      <c r="H113" s="122">
        <f>OTCHET!$H371</f>
        <v>0</v>
      </c>
      <c r="I113" s="122">
        <f>OTCHET!$I371</f>
        <v>0</v>
      </c>
      <c r="J113" s="122">
        <f>OTCHET!$J371</f>
        <v>0</v>
      </c>
      <c r="K113" s="177" t="str">
        <f t="shared" si="2"/>
        <v/>
      </c>
    </row>
    <row r="114" spans="1:20" s="69" customFormat="1" ht="32.25" customHeight="1" thickBot="1">
      <c r="A114" s="76">
        <v>115</v>
      </c>
      <c r="B114" s="123">
        <v>3200</v>
      </c>
      <c r="C114" s="2097" t="s">
        <v>988</v>
      </c>
      <c r="D114" s="2071"/>
      <c r="E114" s="194">
        <f>OTCHET!$E379</f>
        <v>0</v>
      </c>
      <c r="F114" s="195">
        <f>OTCHET!$F379</f>
        <v>0</v>
      </c>
      <c r="G114" s="124">
        <f>OTCHET!$G379</f>
        <v>0</v>
      </c>
      <c r="H114" s="124">
        <f>OTCHET!$H379</f>
        <v>0</v>
      </c>
      <c r="I114" s="124">
        <f>OTCHET!$I379</f>
        <v>0</v>
      </c>
      <c r="J114" s="124">
        <f>OTCHET!$J379</f>
        <v>0</v>
      </c>
      <c r="K114" s="177" t="str">
        <f t="shared" si="2"/>
        <v/>
      </c>
    </row>
    <row r="115" spans="1:20" s="69" customFormat="1" ht="32.25" customHeight="1">
      <c r="A115" s="106">
        <v>145</v>
      </c>
      <c r="B115" s="70">
        <v>6000</v>
      </c>
      <c r="C115" s="2098" t="s">
        <v>843</v>
      </c>
      <c r="D115" s="2085"/>
      <c r="E115" s="190">
        <f>OTCHET!$E384</f>
        <v>0</v>
      </c>
      <c r="F115" s="191">
        <f>OTCHET!$F384</f>
        <v>0</v>
      </c>
      <c r="G115" s="121">
        <f>OTCHET!$G384</f>
        <v>0</v>
      </c>
      <c r="H115" s="121">
        <f>OTCHET!$H384</f>
        <v>0</v>
      </c>
      <c r="I115" s="121">
        <f>OTCHET!$I384</f>
        <v>0</v>
      </c>
      <c r="J115" s="121">
        <f>OTCHET!$J384</f>
        <v>0</v>
      </c>
      <c r="K115" s="177" t="str">
        <f t="shared" si="2"/>
        <v/>
      </c>
    </row>
    <row r="116" spans="1:20" s="69" customFormat="1">
      <c r="A116" s="106">
        <v>160</v>
      </c>
      <c r="B116" s="70">
        <v>6100</v>
      </c>
      <c r="C116" s="2065" t="s">
        <v>844</v>
      </c>
      <c r="D116" s="2066"/>
      <c r="E116" s="192">
        <f>OTCHET!$E387</f>
        <v>-526756</v>
      </c>
      <c r="F116" s="193">
        <f>OTCHET!$F387</f>
        <v>-511208</v>
      </c>
      <c r="G116" s="122">
        <f>OTCHET!$G387</f>
        <v>-511208</v>
      </c>
      <c r="H116" s="122">
        <f>OTCHET!$H387</f>
        <v>0</v>
      </c>
      <c r="I116" s="122">
        <f>OTCHET!$I387</f>
        <v>0</v>
      </c>
      <c r="J116" s="122">
        <f>OTCHET!$J387</f>
        <v>0</v>
      </c>
      <c r="K116" s="177">
        <f t="shared" si="2"/>
        <v>1</v>
      </c>
    </row>
    <row r="117" spans="1:20" s="69" customFormat="1" ht="32.25" customHeight="1">
      <c r="A117" s="76">
        <v>185</v>
      </c>
      <c r="B117" s="70">
        <v>6200</v>
      </c>
      <c r="C117" s="2062" t="s">
        <v>846</v>
      </c>
      <c r="D117" s="2103"/>
      <c r="E117" s="192">
        <f>OTCHET!$E392</f>
        <v>0</v>
      </c>
      <c r="F117" s="197">
        <f>OTCHET!$F392</f>
        <v>0</v>
      </c>
      <c r="G117" s="128">
        <f>OTCHET!$G392</f>
        <v>0</v>
      </c>
      <c r="H117" s="128">
        <f>OTCHET!$H392</f>
        <v>0</v>
      </c>
      <c r="I117" s="128">
        <f>OTCHET!$I392</f>
        <v>0</v>
      </c>
      <c r="J117" s="128">
        <f>OTCHET!$J392</f>
        <v>0</v>
      </c>
      <c r="K117" s="177" t="str">
        <f t="shared" si="2"/>
        <v/>
      </c>
    </row>
    <row r="118" spans="1:20" s="69" customFormat="1" ht="21.75" customHeight="1">
      <c r="A118" s="76">
        <v>200</v>
      </c>
      <c r="B118" s="70">
        <v>6300</v>
      </c>
      <c r="C118" s="2061" t="s">
        <v>847</v>
      </c>
      <c r="D118" s="2073"/>
      <c r="E118" s="192">
        <f>OTCHET!$E395</f>
        <v>0</v>
      </c>
      <c r="F118" s="197">
        <f>OTCHET!$F395</f>
        <v>0</v>
      </c>
      <c r="G118" s="128">
        <f>OTCHET!$G395</f>
        <v>0</v>
      </c>
      <c r="H118" s="128">
        <f>OTCHET!$H395</f>
        <v>0</v>
      </c>
      <c r="I118" s="128">
        <f>OTCHET!$I395</f>
        <v>0</v>
      </c>
      <c r="J118" s="128">
        <f>OTCHET!$J395</f>
        <v>0</v>
      </c>
      <c r="K118" s="177" t="str">
        <f t="shared" si="2"/>
        <v/>
      </c>
    </row>
    <row r="119" spans="1:20" s="129" customFormat="1" ht="34.5" customHeight="1">
      <c r="A119" s="77">
        <v>210</v>
      </c>
      <c r="B119" s="70">
        <v>6400</v>
      </c>
      <c r="C119" s="2088" t="s">
        <v>848</v>
      </c>
      <c r="D119" s="2089"/>
      <c r="E119" s="192">
        <f>OTCHET!$E398</f>
        <v>0</v>
      </c>
      <c r="F119" s="197">
        <f>OTCHET!$F398</f>
        <v>0</v>
      </c>
      <c r="G119" s="128">
        <f>OTCHET!$G398</f>
        <v>0</v>
      </c>
      <c r="H119" s="128">
        <f>OTCHET!$H398</f>
        <v>0</v>
      </c>
      <c r="I119" s="128">
        <f>OTCHET!$I398</f>
        <v>0</v>
      </c>
      <c r="J119" s="128">
        <f>OTCHET!$J398</f>
        <v>0</v>
      </c>
      <c r="K119" s="177" t="str">
        <f t="shared" si="2"/>
        <v/>
      </c>
      <c r="L119" s="80"/>
      <c r="M119" s="80"/>
      <c r="N119" s="80"/>
      <c r="O119" s="80"/>
      <c r="P119" s="80"/>
      <c r="Q119" s="80"/>
      <c r="R119" s="80"/>
      <c r="S119" s="80"/>
      <c r="T119" s="80"/>
    </row>
    <row r="120" spans="1:20" s="129" customFormat="1">
      <c r="A120" s="130">
        <v>213</v>
      </c>
      <c r="B120" s="70">
        <v>6500</v>
      </c>
      <c r="C120" s="131" t="s">
        <v>932</v>
      </c>
      <c r="D120" s="196"/>
      <c r="E120" s="198">
        <f>OTCHET!$E401</f>
        <v>0</v>
      </c>
      <c r="F120" s="198">
        <f>OTCHET!$F401</f>
        <v>0</v>
      </c>
      <c r="G120" s="132">
        <f>OTCHET!$G401</f>
        <v>0</v>
      </c>
      <c r="H120" s="132">
        <f>OTCHET!$H401</f>
        <v>0</v>
      </c>
      <c r="I120" s="132">
        <f>OTCHET!$I401</f>
        <v>0</v>
      </c>
      <c r="J120" s="132">
        <f>OTCHET!$J401</f>
        <v>0</v>
      </c>
      <c r="K120" s="177" t="str">
        <f t="shared" si="2"/>
        <v/>
      </c>
      <c r="L120" s="80"/>
      <c r="M120" s="80"/>
      <c r="N120" s="80"/>
      <c r="O120" s="80"/>
      <c r="P120" s="80"/>
      <c r="Q120" s="80"/>
      <c r="R120" s="80"/>
      <c r="S120" s="80"/>
      <c r="T120" s="80"/>
    </row>
    <row r="121" spans="1:20" s="69" customFormat="1" ht="21.75" customHeight="1">
      <c r="A121" s="76">
        <v>215</v>
      </c>
      <c r="B121" s="70">
        <v>6600</v>
      </c>
      <c r="C121" s="2061" t="s">
        <v>1771</v>
      </c>
      <c r="D121" s="2073"/>
      <c r="E121" s="192">
        <f>OTCHET!$E402</f>
        <v>1541854</v>
      </c>
      <c r="F121" s="193">
        <f>OTCHET!$F402</f>
        <v>1363496</v>
      </c>
      <c r="G121" s="122">
        <f>OTCHET!$G402</f>
        <v>1363496</v>
      </c>
      <c r="H121" s="122">
        <f>OTCHET!$H402</f>
        <v>0</v>
      </c>
      <c r="I121" s="122">
        <f>OTCHET!$I402</f>
        <v>0</v>
      </c>
      <c r="J121" s="122">
        <f>OTCHET!$J402</f>
        <v>0</v>
      </c>
      <c r="K121" s="177">
        <f t="shared" si="2"/>
        <v>1</v>
      </c>
    </row>
    <row r="122" spans="1:20" s="69" customFormat="1" ht="21.75" customHeight="1">
      <c r="A122" s="76">
        <v>215</v>
      </c>
      <c r="B122" s="70">
        <v>6700</v>
      </c>
      <c r="C122" s="2061" t="s">
        <v>902</v>
      </c>
      <c r="D122" s="2073"/>
      <c r="E122" s="192">
        <f>OTCHET!$E405</f>
        <v>0</v>
      </c>
      <c r="F122" s="193">
        <f>OTCHET!$F405</f>
        <v>0</v>
      </c>
      <c r="G122" s="122">
        <f>OTCHET!$G405</f>
        <v>0</v>
      </c>
      <c r="H122" s="122">
        <f>OTCHET!$H405</f>
        <v>0</v>
      </c>
      <c r="I122" s="122">
        <f>OTCHET!$I405</f>
        <v>0</v>
      </c>
      <c r="J122" s="122">
        <f>OTCHET!$J405</f>
        <v>0</v>
      </c>
      <c r="K122" s="177" t="str">
        <f t="shared" si="2"/>
        <v/>
      </c>
    </row>
    <row r="123" spans="1:20" s="69" customFormat="1" ht="22.5" customHeight="1" thickBot="1">
      <c r="A123" s="76">
        <v>230</v>
      </c>
      <c r="B123" s="70">
        <v>6900</v>
      </c>
      <c r="C123" s="2090" t="s">
        <v>851</v>
      </c>
      <c r="D123" s="2091"/>
      <c r="E123" s="194">
        <f>OTCHET!$E408</f>
        <v>0</v>
      </c>
      <c r="F123" s="195">
        <f>OTCHET!$F408</f>
        <v>176830</v>
      </c>
      <c r="G123" s="124">
        <f>OTCHET!$G408</f>
        <v>0</v>
      </c>
      <c r="H123" s="124">
        <f>OTCHET!$H408</f>
        <v>0</v>
      </c>
      <c r="I123" s="124">
        <f>OTCHET!$I408</f>
        <v>0</v>
      </c>
      <c r="J123" s="124">
        <f>OTCHET!$J408</f>
        <v>176830</v>
      </c>
      <c r="K123" s="177">
        <f t="shared" si="2"/>
        <v>1</v>
      </c>
    </row>
    <row r="124" spans="1:20" ht="21.75" thickBot="1">
      <c r="A124" s="83">
        <v>260</v>
      </c>
      <c r="B124" s="84"/>
      <c r="C124" s="2077" t="s">
        <v>1768</v>
      </c>
      <c r="D124" s="2078"/>
      <c r="E124" s="86">
        <f>OTCHET!$E415</f>
        <v>1015098</v>
      </c>
      <c r="F124" s="86">
        <f>OTCHET!$F415</f>
        <v>1029118</v>
      </c>
      <c r="G124" s="86">
        <f>OTCHET!$G415</f>
        <v>852288</v>
      </c>
      <c r="H124" s="86">
        <f>OTCHET!$H415</f>
        <v>0</v>
      </c>
      <c r="I124" s="86">
        <f>OTCHET!$I415</f>
        <v>0</v>
      </c>
      <c r="J124" s="86">
        <f>OTCHET!$J415</f>
        <v>176830</v>
      </c>
      <c r="K124" s="180">
        <v>1</v>
      </c>
    </row>
    <row r="125" spans="1:20" ht="21.75" thickBot="1">
      <c r="A125" s="83">
        <v>261</v>
      </c>
      <c r="B125" s="125"/>
      <c r="C125" s="2096" t="s">
        <v>1769</v>
      </c>
      <c r="D125" s="2083"/>
      <c r="E125" s="126"/>
      <c r="F125" s="183"/>
      <c r="G125" s="183"/>
      <c r="H125" s="183"/>
      <c r="I125" s="183"/>
      <c r="J125" s="127"/>
      <c r="K125" s="180">
        <v>1</v>
      </c>
    </row>
    <row r="126" spans="1:20" ht="39" customHeight="1" thickBot="1">
      <c r="A126" s="83">
        <v>262</v>
      </c>
      <c r="B126" s="125" t="s">
        <v>2137</v>
      </c>
      <c r="C126" s="2092" t="s">
        <v>1135</v>
      </c>
      <c r="D126" s="2093"/>
      <c r="E126" s="183"/>
      <c r="F126" s="183"/>
      <c r="G126" s="183"/>
      <c r="H126" s="183"/>
      <c r="I126" s="183"/>
      <c r="J126" s="127"/>
      <c r="K126" s="180">
        <v>1</v>
      </c>
    </row>
    <row r="127" spans="1:20" s="69" customFormat="1" ht="24" customHeight="1">
      <c r="A127" s="106">
        <v>265</v>
      </c>
      <c r="B127" s="70">
        <v>7400</v>
      </c>
      <c r="C127" s="2094" t="s">
        <v>1136</v>
      </c>
      <c r="D127" s="2095"/>
      <c r="E127" s="190">
        <f>OTCHET!$E418</f>
        <v>0</v>
      </c>
      <c r="F127" s="190">
        <f>OTCHET!$F418</f>
        <v>0</v>
      </c>
      <c r="G127" s="133">
        <f>OTCHET!$G418</f>
        <v>0</v>
      </c>
      <c r="H127" s="133">
        <f>OTCHET!$H418</f>
        <v>0</v>
      </c>
      <c r="I127" s="133">
        <f>OTCHET!$I418</f>
        <v>0</v>
      </c>
      <c r="J127" s="133">
        <f>OTCHET!$J418</f>
        <v>0</v>
      </c>
      <c r="K127" s="177" t="str">
        <f>(IF(E127&lt;&gt;0,$K$2,IF(F127&lt;&gt;0,$K$2,"")))</f>
        <v/>
      </c>
    </row>
    <row r="128" spans="1:20" s="69" customFormat="1">
      <c r="A128" s="106">
        <v>275</v>
      </c>
      <c r="B128" s="70">
        <v>7500</v>
      </c>
      <c r="C128" s="2068" t="s">
        <v>933</v>
      </c>
      <c r="D128" s="2069"/>
      <c r="E128" s="192">
        <f>OTCHET!$E419</f>
        <v>0</v>
      </c>
      <c r="F128" s="192">
        <f>OTCHET!$F419</f>
        <v>0</v>
      </c>
      <c r="G128" s="134">
        <f>OTCHET!$G419</f>
        <v>0</v>
      </c>
      <c r="H128" s="134">
        <f>OTCHET!$H419</f>
        <v>0</v>
      </c>
      <c r="I128" s="134">
        <f>OTCHET!$I419</f>
        <v>0</v>
      </c>
      <c r="J128" s="134">
        <f>OTCHET!$J419</f>
        <v>0</v>
      </c>
      <c r="K128" s="177" t="str">
        <f>(IF(E128&lt;&gt;0,$K$2,IF(F128&lt;&gt;0,$K$2,"")))</f>
        <v/>
      </c>
    </row>
    <row r="129" spans="1:11" s="69" customFormat="1" ht="30" customHeight="1">
      <c r="A129" s="76">
        <v>285</v>
      </c>
      <c r="B129" s="70">
        <v>7600</v>
      </c>
      <c r="C129" s="2067" t="s">
        <v>852</v>
      </c>
      <c r="D129" s="2102"/>
      <c r="E129" s="192">
        <f>OTCHET!$E420</f>
        <v>0</v>
      </c>
      <c r="F129" s="192">
        <f>OTCHET!$F420</f>
        <v>0</v>
      </c>
      <c r="G129" s="134">
        <f>OTCHET!$G420</f>
        <v>0</v>
      </c>
      <c r="H129" s="134">
        <f>OTCHET!$H420</f>
        <v>0</v>
      </c>
      <c r="I129" s="134">
        <f>OTCHET!$I420</f>
        <v>0</v>
      </c>
      <c r="J129" s="134">
        <f>OTCHET!$J420</f>
        <v>0</v>
      </c>
      <c r="K129" s="177" t="str">
        <f>(IF(E129&lt;&gt;0,$K$2,IF(F129&lt;&gt;0,$K$2,"")))</f>
        <v/>
      </c>
    </row>
    <row r="130" spans="1:11" s="69" customFormat="1" ht="24" customHeight="1">
      <c r="A130" s="76">
        <v>295</v>
      </c>
      <c r="B130" s="70">
        <v>7700</v>
      </c>
      <c r="C130" s="2067" t="s">
        <v>853</v>
      </c>
      <c r="D130" s="2064"/>
      <c r="E130" s="192">
        <f>OTCHET!$E421</f>
        <v>0</v>
      </c>
      <c r="F130" s="192">
        <f>OTCHET!$F421</f>
        <v>0</v>
      </c>
      <c r="G130" s="134">
        <f>OTCHET!$G421</f>
        <v>0</v>
      </c>
      <c r="H130" s="134">
        <f>OTCHET!$H421</f>
        <v>0</v>
      </c>
      <c r="I130" s="134">
        <f>OTCHET!$I421</f>
        <v>0</v>
      </c>
      <c r="J130" s="134">
        <f>OTCHET!$J421</f>
        <v>0</v>
      </c>
      <c r="K130" s="177" t="str">
        <f>(IF(E130&lt;&gt;0,$K$2,IF(F130&lt;&gt;0,$K$2,"")))</f>
        <v/>
      </c>
    </row>
    <row r="131" spans="1:11" s="110" customFormat="1" ht="39.75" customHeight="1" thickBot="1">
      <c r="A131" s="76">
        <v>305</v>
      </c>
      <c r="B131" s="109">
        <v>7800</v>
      </c>
      <c r="C131" s="2086" t="s">
        <v>1442</v>
      </c>
      <c r="D131" s="2087"/>
      <c r="E131" s="192">
        <f>OTCHET!$E422</f>
        <v>0</v>
      </c>
      <c r="F131" s="192">
        <f>OTCHET!$F422</f>
        <v>0</v>
      </c>
      <c r="G131" s="134">
        <f>OTCHET!$G422</f>
        <v>0</v>
      </c>
      <c r="H131" s="134">
        <f>OTCHET!$H422</f>
        <v>0</v>
      </c>
      <c r="I131" s="134">
        <f>OTCHET!$I422</f>
        <v>0</v>
      </c>
      <c r="J131" s="134">
        <f>OTCHET!$J422</f>
        <v>0</v>
      </c>
      <c r="K131" s="177" t="str">
        <f>(IF(E131&lt;&gt;0,$K$2,IF(F131&lt;&gt;0,$K$2,"")))</f>
        <v/>
      </c>
    </row>
    <row r="132" spans="1:11" ht="21.75" thickBot="1">
      <c r="A132" s="116">
        <v>315</v>
      </c>
      <c r="B132" s="84"/>
      <c r="C132" s="2077" t="s">
        <v>1134</v>
      </c>
      <c r="D132" s="2078"/>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c r="A134" s="116"/>
      <c r="E134" s="92"/>
      <c r="F134" s="92"/>
      <c r="K134" s="180">
        <v>1</v>
      </c>
    </row>
    <row r="135" spans="1:11">
      <c r="A135" s="116"/>
      <c r="C135" s="49"/>
      <c r="D135" s="50"/>
      <c r="E135" s="92"/>
      <c r="F135" s="92"/>
      <c r="K135" s="180">
        <v>1</v>
      </c>
    </row>
    <row r="136" spans="1:11" ht="42" customHeight="1">
      <c r="A136" s="116"/>
      <c r="B136" s="2053" t="str">
        <f>$B$7</f>
        <v>ОТЧЕТНИ ДАННИ ПО ЕБК ЗА ИЗПЪЛНЕНИЕТО НА БЮДЖЕТА</v>
      </c>
      <c r="C136" s="2054"/>
      <c r="D136" s="2054"/>
      <c r="E136" s="92"/>
      <c r="F136" s="92"/>
      <c r="K136" s="180">
        <v>1</v>
      </c>
    </row>
    <row r="137" spans="1:11">
      <c r="A137" s="116"/>
      <c r="C137" s="49"/>
      <c r="D137" s="50"/>
      <c r="E137" s="93" t="s">
        <v>2184</v>
      </c>
      <c r="F137" s="93" t="s">
        <v>2083</v>
      </c>
      <c r="K137" s="180">
        <v>1</v>
      </c>
    </row>
    <row r="138" spans="1:11" ht="38.25" customHeight="1" thickBot="1">
      <c r="A138" s="116"/>
      <c r="B138" s="2044" t="str">
        <f>$B$9</f>
        <v>ОБЛАСТНА АДМИНИСТРАЦИЯ ПАЗАРДЖИК</v>
      </c>
      <c r="C138" s="2045"/>
      <c r="D138" s="2045"/>
      <c r="E138" s="95">
        <f>$E$9</f>
        <v>42736</v>
      </c>
      <c r="F138" s="96">
        <f>$F$9</f>
        <v>43100</v>
      </c>
      <c r="K138" s="180">
        <v>1</v>
      </c>
    </row>
    <row r="139" spans="1:11" ht="21.75" thickBot="1">
      <c r="A139" s="116"/>
      <c r="B139" s="54" t="str">
        <f>$B$10</f>
        <v xml:space="preserve">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Top="1" thickBot="1">
      <c r="A141" s="116"/>
      <c r="B141" s="2044" t="str">
        <f>$B$12</f>
        <v xml:space="preserve">Министерски съвет </v>
      </c>
      <c r="C141" s="2045"/>
      <c r="D141" s="2045"/>
      <c r="E141" s="92" t="s">
        <v>2185</v>
      </c>
      <c r="F141" s="99" t="str">
        <f>$F$12</f>
        <v>0300</v>
      </c>
      <c r="K141" s="180">
        <v>1</v>
      </c>
    </row>
    <row r="142" spans="1:11" ht="21.75" thickTop="1">
      <c r="A142" s="116"/>
      <c r="B142" s="54" t="str">
        <f>$B$13</f>
        <v xml:space="preserve">                                             (наименование на първостепенния разпоредител с бюджет)</v>
      </c>
      <c r="E142" s="98" t="s">
        <v>2186</v>
      </c>
      <c r="F142" s="92"/>
      <c r="K142" s="180">
        <v>1</v>
      </c>
    </row>
    <row r="143" spans="1:11">
      <c r="A143" s="116"/>
      <c r="B143" s="54"/>
      <c r="E143" s="92"/>
      <c r="F143" s="92"/>
      <c r="K143" s="180">
        <v>1</v>
      </c>
    </row>
    <row r="144" spans="1:11" ht="21.75" thickBot="1">
      <c r="A144" s="116"/>
      <c r="C144" s="49"/>
      <c r="D144" s="50"/>
      <c r="F144" s="54"/>
      <c r="J144" s="54" t="s">
        <v>2187</v>
      </c>
      <c r="K144" s="180">
        <v>1</v>
      </c>
    </row>
    <row r="145" spans="1:11" ht="21.75" thickBot="1">
      <c r="A145" s="116"/>
      <c r="B145" s="136"/>
      <c r="C145" s="137"/>
      <c r="D145" s="138" t="s">
        <v>1187</v>
      </c>
      <c r="E145" s="61" t="s">
        <v>2189</v>
      </c>
      <c r="F145" s="288" t="s">
        <v>2190</v>
      </c>
      <c r="G145" s="203"/>
      <c r="H145" s="203"/>
      <c r="I145" s="203"/>
      <c r="J145" s="65"/>
      <c r="K145" s="180">
        <v>1</v>
      </c>
    </row>
    <row r="146" spans="1:11" ht="45.75" thickBot="1">
      <c r="A146" s="116"/>
      <c r="B146" s="139"/>
      <c r="C146" s="139"/>
      <c r="D146" s="140" t="s">
        <v>1137</v>
      </c>
      <c r="E146" s="63">
        <v>2017</v>
      </c>
      <c r="F146" s="174" t="s">
        <v>910</v>
      </c>
      <c r="G146" s="174" t="s">
        <v>961</v>
      </c>
      <c r="H146" s="174" t="s">
        <v>962</v>
      </c>
      <c r="I146" s="289" t="s">
        <v>1183</v>
      </c>
      <c r="J146" s="290" t="s">
        <v>1184</v>
      </c>
      <c r="K146" s="180">
        <v>1</v>
      </c>
    </row>
    <row r="147" spans="1:11" ht="21.75" thickBot="1">
      <c r="A147" s="116"/>
      <c r="B147" s="141"/>
      <c r="C147" s="142"/>
      <c r="D147" s="143" t="s">
        <v>1188</v>
      </c>
      <c r="E147" s="16" t="s">
        <v>1781</v>
      </c>
      <c r="F147" s="16" t="s">
        <v>1782</v>
      </c>
      <c r="G147" s="16" t="s">
        <v>925</v>
      </c>
      <c r="H147" s="210" t="s">
        <v>926</v>
      </c>
      <c r="I147" s="16" t="s">
        <v>898</v>
      </c>
      <c r="J147" s="210" t="s">
        <v>1185</v>
      </c>
      <c r="K147" s="180">
        <v>1</v>
      </c>
    </row>
    <row r="148" spans="1:11" ht="21.75" thickBot="1">
      <c r="A148" s="116"/>
      <c r="B148" s="144"/>
      <c r="C148" s="145"/>
      <c r="D148" s="146"/>
      <c r="E148" s="147">
        <f t="shared" ref="E148:J148" si="3">+E49-E96+E124+E132</f>
        <v>0</v>
      </c>
      <c r="F148" s="147">
        <f t="shared" si="3"/>
        <v>15</v>
      </c>
      <c r="G148" s="147">
        <f t="shared" si="3"/>
        <v>-70323</v>
      </c>
      <c r="H148" s="147">
        <f t="shared" si="3"/>
        <v>0</v>
      </c>
      <c r="I148" s="147">
        <f t="shared" si="3"/>
        <v>54162</v>
      </c>
      <c r="J148" s="147">
        <f t="shared" si="3"/>
        <v>16176</v>
      </c>
      <c r="K148" s="180">
        <v>1</v>
      </c>
    </row>
    <row r="149" spans="1:11">
      <c r="A149" s="116"/>
      <c r="B149" s="49"/>
      <c r="C149" s="148"/>
      <c r="D149" s="149"/>
      <c r="E149" s="150"/>
      <c r="F149" s="150"/>
      <c r="K149" s="180">
        <v>1</v>
      </c>
    </row>
    <row r="150" spans="1:11">
      <c r="A150" s="116"/>
      <c r="E150" s="92"/>
      <c r="F150" s="92"/>
      <c r="K150" s="180">
        <v>1</v>
      </c>
    </row>
    <row r="151" spans="1:11">
      <c r="A151" s="116"/>
      <c r="C151" s="49"/>
      <c r="D151" s="50"/>
      <c r="E151" s="92"/>
      <c r="F151" s="92"/>
      <c r="K151" s="180">
        <v>1</v>
      </c>
    </row>
    <row r="152" spans="1:11" ht="44.25" customHeight="1">
      <c r="A152" s="116"/>
      <c r="B152" s="2053" t="str">
        <f>$B$7</f>
        <v>ОТЧЕТНИ ДАННИ ПО ЕБК ЗА ИЗПЪЛНЕНИЕТО НА БЮДЖЕТА</v>
      </c>
      <c r="C152" s="2054"/>
      <c r="D152" s="2054"/>
      <c r="E152" s="92"/>
      <c r="F152" s="92"/>
      <c r="K152" s="180">
        <v>1</v>
      </c>
    </row>
    <row r="153" spans="1:11">
      <c r="A153" s="116"/>
      <c r="C153" s="49"/>
      <c r="D153" s="50"/>
      <c r="E153" s="93" t="s">
        <v>2184</v>
      </c>
      <c r="F153" s="93" t="s">
        <v>2083</v>
      </c>
      <c r="K153" s="180">
        <v>1</v>
      </c>
    </row>
    <row r="154" spans="1:11" ht="38.25" customHeight="1" thickBot="1">
      <c r="A154" s="116"/>
      <c r="B154" s="2044" t="str">
        <f>$B$9</f>
        <v>ОБЛАСТНА АДМИНИСТРАЦИЯ ПАЗАРДЖИК</v>
      </c>
      <c r="C154" s="2045"/>
      <c r="D154" s="2045"/>
      <c r="E154" s="95">
        <f>$E$9</f>
        <v>42736</v>
      </c>
      <c r="F154" s="96">
        <f>$F$9</f>
        <v>43100</v>
      </c>
      <c r="K154" s="180">
        <v>1</v>
      </c>
    </row>
    <row r="155" spans="1:11" ht="21.75" thickBot="1">
      <c r="A155" s="116"/>
      <c r="B155" s="54" t="str">
        <f>$B$10</f>
        <v xml:space="preserve">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Top="1" thickBot="1">
      <c r="A157" s="116"/>
      <c r="B157" s="2044" t="str">
        <f>$B$12</f>
        <v xml:space="preserve">Министерски съвет </v>
      </c>
      <c r="C157" s="2045"/>
      <c r="D157" s="2045"/>
      <c r="E157" s="92" t="s">
        <v>2185</v>
      </c>
      <c r="F157" s="99" t="str">
        <f>$F$12</f>
        <v>0300</v>
      </c>
      <c r="K157" s="180">
        <v>1</v>
      </c>
    </row>
    <row r="158" spans="1:11" ht="21.75" thickTop="1">
      <c r="A158" s="116"/>
      <c r="B158" s="54" t="str">
        <f>$B$13</f>
        <v xml:space="preserve">                                             (наименование на първостепенния разпоредител с бюджет)</v>
      </c>
      <c r="E158" s="98" t="s">
        <v>2186</v>
      </c>
      <c r="F158" s="92"/>
      <c r="K158" s="180">
        <v>1</v>
      </c>
    </row>
    <row r="159" spans="1:11">
      <c r="A159" s="116"/>
      <c r="B159" s="54"/>
      <c r="E159" s="92"/>
      <c r="F159" s="92"/>
      <c r="K159" s="180">
        <v>1</v>
      </c>
    </row>
    <row r="160" spans="1:11" ht="21.75" thickBot="1">
      <c r="A160" s="116"/>
      <c r="C160" s="49"/>
      <c r="D160" s="50"/>
      <c r="F160" s="54"/>
      <c r="J160" s="54" t="s">
        <v>2187</v>
      </c>
      <c r="K160" s="180">
        <v>1</v>
      </c>
    </row>
    <row r="161" spans="1:65" ht="21.75" thickBot="1">
      <c r="A161" s="116"/>
      <c r="B161" s="125"/>
      <c r="C161" s="2081" t="s">
        <v>896</v>
      </c>
      <c r="D161" s="2042"/>
      <c r="E161" s="61" t="s">
        <v>2189</v>
      </c>
      <c r="F161" s="288" t="s">
        <v>2190</v>
      </c>
      <c r="G161" s="203"/>
      <c r="H161" s="203"/>
      <c r="I161" s="203"/>
      <c r="J161" s="65"/>
      <c r="K161" s="180">
        <v>1</v>
      </c>
    </row>
    <row r="162" spans="1:65" ht="45.75" thickBot="1">
      <c r="A162" s="116"/>
      <c r="B162" s="125" t="s">
        <v>2137</v>
      </c>
      <c r="C162" s="2043" t="s">
        <v>930</v>
      </c>
      <c r="D162" s="2040"/>
      <c r="E162" s="63">
        <v>2017</v>
      </c>
      <c r="F162" s="174" t="s">
        <v>910</v>
      </c>
      <c r="G162" s="174" t="s">
        <v>961</v>
      </c>
      <c r="H162" s="174" t="s">
        <v>962</v>
      </c>
      <c r="I162" s="289" t="s">
        <v>1183</v>
      </c>
      <c r="J162" s="290" t="s">
        <v>1184</v>
      </c>
      <c r="K162" s="180">
        <v>1</v>
      </c>
    </row>
    <row r="163" spans="1:65" ht="21.75" thickBot="1">
      <c r="A163" s="116">
        <v>1</v>
      </c>
      <c r="B163" s="152"/>
      <c r="C163" s="2082" t="s">
        <v>897</v>
      </c>
      <c r="D163" s="2083"/>
      <c r="E163" s="16" t="s">
        <v>1781</v>
      </c>
      <c r="F163" s="16" t="s">
        <v>1782</v>
      </c>
      <c r="G163" s="16" t="s">
        <v>925</v>
      </c>
      <c r="H163" s="210" t="s">
        <v>926</v>
      </c>
      <c r="I163" s="16" t="s">
        <v>898</v>
      </c>
      <c r="J163" s="210" t="s">
        <v>1185</v>
      </c>
      <c r="K163" s="180">
        <v>1</v>
      </c>
    </row>
    <row r="164" spans="1:65" s="69" customFormat="1" ht="18.75" customHeight="1">
      <c r="A164" s="76">
        <v>5</v>
      </c>
      <c r="B164" s="67">
        <v>7000</v>
      </c>
      <c r="C164" s="2084" t="s">
        <v>1138</v>
      </c>
      <c r="D164" s="2085"/>
      <c r="E164" s="190">
        <f>OTCHET!$E457</f>
        <v>0</v>
      </c>
      <c r="F164" s="191">
        <f>OTCHET!$F457</f>
        <v>0</v>
      </c>
      <c r="G164" s="121">
        <f>OTCHET!$G457</f>
        <v>0</v>
      </c>
      <c r="H164" s="121">
        <f>OTCHET!$H457</f>
        <v>0</v>
      </c>
      <c r="I164" s="121">
        <f>OTCHET!$I457</f>
        <v>0</v>
      </c>
      <c r="J164" s="121">
        <f>OTCHET!$J457</f>
        <v>0</v>
      </c>
      <c r="K164" s="177" t="str">
        <f t="shared" ref="K164:K184" si="4">(IF(E164&lt;&gt;0,$K$2,IF(F164&lt;&gt;0,$K$2,"")))</f>
        <v/>
      </c>
    </row>
    <row r="165" spans="1:65" s="69" customFormat="1">
      <c r="A165" s="76">
        <v>30</v>
      </c>
      <c r="B165" s="70">
        <v>7100</v>
      </c>
      <c r="C165" s="2079" t="s">
        <v>1141</v>
      </c>
      <c r="D165" s="2080"/>
      <c r="E165" s="192">
        <f>OTCHET!$E461</f>
        <v>0</v>
      </c>
      <c r="F165" s="193">
        <f>OTCHET!$F461</f>
        <v>0</v>
      </c>
      <c r="G165" s="122">
        <f>OTCHET!$G461</f>
        <v>0</v>
      </c>
      <c r="H165" s="122">
        <f>OTCHET!$H461</f>
        <v>0</v>
      </c>
      <c r="I165" s="122">
        <f>OTCHET!$I461</f>
        <v>0</v>
      </c>
      <c r="J165" s="122">
        <f>OTCHET!$J461</f>
        <v>0</v>
      </c>
      <c r="K165" s="177" t="str">
        <f t="shared" si="4"/>
        <v/>
      </c>
    </row>
    <row r="166" spans="1:65" s="69" customFormat="1">
      <c r="A166" s="76">
        <v>45</v>
      </c>
      <c r="B166" s="70">
        <v>7200</v>
      </c>
      <c r="C166" s="2079" t="s">
        <v>621</v>
      </c>
      <c r="D166" s="2080"/>
      <c r="E166" s="192">
        <f>OTCHET!$E464</f>
        <v>0</v>
      </c>
      <c r="F166" s="193">
        <f>OTCHET!$F464</f>
        <v>0</v>
      </c>
      <c r="G166" s="122">
        <f>OTCHET!$G464</f>
        <v>0</v>
      </c>
      <c r="H166" s="122">
        <f>OTCHET!$H464</f>
        <v>0</v>
      </c>
      <c r="I166" s="122">
        <f>OTCHET!$I464</f>
        <v>0</v>
      </c>
      <c r="J166" s="122">
        <f>OTCHET!$J464</f>
        <v>0</v>
      </c>
      <c r="K166" s="177" t="str">
        <f t="shared" si="4"/>
        <v/>
      </c>
    </row>
    <row r="167" spans="1:65" s="69" customFormat="1" ht="33" customHeight="1">
      <c r="A167" s="76">
        <v>60</v>
      </c>
      <c r="B167" s="70">
        <v>7300</v>
      </c>
      <c r="C167" s="2074" t="s">
        <v>1144</v>
      </c>
      <c r="D167" s="2073"/>
      <c r="E167" s="192">
        <f>OTCHET!$E467</f>
        <v>0</v>
      </c>
      <c r="F167" s="193">
        <f>OTCHET!$F467</f>
        <v>0</v>
      </c>
      <c r="G167" s="122">
        <f>OTCHET!$G467</f>
        <v>0</v>
      </c>
      <c r="H167" s="122">
        <f>OTCHET!$H467</f>
        <v>0</v>
      </c>
      <c r="I167" s="122">
        <f>OTCHET!$I467</f>
        <v>0</v>
      </c>
      <c r="J167" s="122">
        <f>OTCHET!$J467</f>
        <v>0</v>
      </c>
      <c r="K167" s="177" t="str">
        <f t="shared" si="4"/>
        <v/>
      </c>
    </row>
    <row r="168" spans="1:65" s="129" customFormat="1" ht="33.75" customHeight="1">
      <c r="A168" s="77">
        <v>110</v>
      </c>
      <c r="B168" s="70">
        <v>7900</v>
      </c>
      <c r="C168" s="2075" t="s">
        <v>1151</v>
      </c>
      <c r="D168" s="2076"/>
      <c r="E168" s="198">
        <f>OTCHET!$E474</f>
        <v>0</v>
      </c>
      <c r="F168" s="199">
        <f>OTCHET!$F474</f>
        <v>0</v>
      </c>
      <c r="G168" s="153">
        <f>OTCHET!$G474</f>
        <v>0</v>
      </c>
      <c r="H168" s="153">
        <f>OTCHET!$H474</f>
        <v>0</v>
      </c>
      <c r="I168" s="153">
        <f>OTCHET!$I474</f>
        <v>0</v>
      </c>
      <c r="J168" s="153">
        <f>OTCHET!$J474</f>
        <v>0</v>
      </c>
      <c r="K168" s="177" t="str">
        <f t="shared" si="4"/>
        <v/>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65" s="69" customFormat="1">
      <c r="A169" s="76">
        <v>125</v>
      </c>
      <c r="B169" s="70">
        <v>8000</v>
      </c>
      <c r="C169" s="2065" t="s">
        <v>934</v>
      </c>
      <c r="D169" s="2066"/>
      <c r="E169" s="192">
        <f>OTCHET!$E477</f>
        <v>0</v>
      </c>
      <c r="F169" s="193">
        <f>OTCHET!$F477</f>
        <v>0</v>
      </c>
      <c r="G169" s="122">
        <f>OTCHET!$G477</f>
        <v>0</v>
      </c>
      <c r="H169" s="122">
        <f>OTCHET!$H477</f>
        <v>0</v>
      </c>
      <c r="I169" s="122">
        <f>OTCHET!$I477</f>
        <v>0</v>
      </c>
      <c r="J169" s="122">
        <f>OTCHET!$J477</f>
        <v>0</v>
      </c>
      <c r="K169" s="177" t="str">
        <f t="shared" si="4"/>
        <v/>
      </c>
    </row>
    <row r="170" spans="1:65" s="69" customFormat="1" ht="33" customHeight="1">
      <c r="A170" s="76">
        <v>220</v>
      </c>
      <c r="B170" s="70">
        <v>8100</v>
      </c>
      <c r="C170" s="2067" t="s">
        <v>935</v>
      </c>
      <c r="D170" s="2064"/>
      <c r="E170" s="192">
        <f>OTCHET!$E493</f>
        <v>0</v>
      </c>
      <c r="F170" s="193">
        <f>OTCHET!$F493</f>
        <v>0</v>
      </c>
      <c r="G170" s="122">
        <f>OTCHET!$G493</f>
        <v>0</v>
      </c>
      <c r="H170" s="122">
        <f>OTCHET!$H493</f>
        <v>0</v>
      </c>
      <c r="I170" s="122">
        <f>OTCHET!$I493</f>
        <v>0</v>
      </c>
      <c r="J170" s="122">
        <f>OTCHET!$J493</f>
        <v>0</v>
      </c>
      <c r="K170" s="177" t="str">
        <f t="shared" si="4"/>
        <v/>
      </c>
    </row>
    <row r="171" spans="1:65" s="69" customFormat="1" ht="23.25" customHeight="1">
      <c r="A171" s="76">
        <v>245</v>
      </c>
      <c r="B171" s="70">
        <v>8200</v>
      </c>
      <c r="C171" s="2067" t="s">
        <v>1589</v>
      </c>
      <c r="D171" s="2064"/>
      <c r="E171" s="198">
        <f>OTCHET!$E498</f>
        <v>0</v>
      </c>
      <c r="F171" s="198">
        <f>OTCHET!$F498</f>
        <v>0</v>
      </c>
      <c r="G171" s="132">
        <f>OTCHET!$G498</f>
        <v>0</v>
      </c>
      <c r="H171" s="132">
        <f>OTCHET!$H498</f>
        <v>0</v>
      </c>
      <c r="I171" s="132">
        <f>OTCHET!$I498</f>
        <v>0</v>
      </c>
      <c r="J171" s="132">
        <f>OTCHET!$J498</f>
        <v>0</v>
      </c>
      <c r="K171" s="177" t="str">
        <f t="shared" si="4"/>
        <v/>
      </c>
    </row>
    <row r="172" spans="1:65" s="69" customFormat="1">
      <c r="A172" s="76">
        <v>255</v>
      </c>
      <c r="B172" s="70">
        <v>8300</v>
      </c>
      <c r="C172" s="2068" t="s">
        <v>936</v>
      </c>
      <c r="D172" s="2069"/>
      <c r="E172" s="192">
        <f>OTCHET!$E499</f>
        <v>0</v>
      </c>
      <c r="F172" s="193">
        <f>OTCHET!$F499</f>
        <v>0</v>
      </c>
      <c r="G172" s="122">
        <f>OTCHET!$G499</f>
        <v>0</v>
      </c>
      <c r="H172" s="122">
        <f>OTCHET!$H499</f>
        <v>0</v>
      </c>
      <c r="I172" s="122">
        <f>OTCHET!$I499</f>
        <v>0</v>
      </c>
      <c r="J172" s="122">
        <f>OTCHET!$J499</f>
        <v>0</v>
      </c>
      <c r="K172" s="177" t="str">
        <f t="shared" si="4"/>
        <v/>
      </c>
    </row>
    <row r="173" spans="1:65" s="69" customFormat="1">
      <c r="A173" s="76">
        <v>295</v>
      </c>
      <c r="B173" s="70">
        <v>8500</v>
      </c>
      <c r="C173" s="2065" t="s">
        <v>1598</v>
      </c>
      <c r="D173" s="2066"/>
      <c r="E173" s="192">
        <f>OTCHET!$E508</f>
        <v>0</v>
      </c>
      <c r="F173" s="193">
        <f>OTCHET!$F508</f>
        <v>0</v>
      </c>
      <c r="G173" s="122">
        <f>OTCHET!$G508</f>
        <v>0</v>
      </c>
      <c r="H173" s="122">
        <f>OTCHET!$H508</f>
        <v>0</v>
      </c>
      <c r="I173" s="122">
        <f>OTCHET!$I508</f>
        <v>0</v>
      </c>
      <c r="J173" s="122">
        <f>OTCHET!$J508</f>
        <v>0</v>
      </c>
      <c r="K173" s="177" t="str">
        <f t="shared" si="4"/>
        <v/>
      </c>
    </row>
    <row r="174" spans="1:65" s="69" customFormat="1">
      <c r="A174" s="76">
        <v>315</v>
      </c>
      <c r="B174" s="70">
        <v>8600</v>
      </c>
      <c r="C174" s="2065" t="s">
        <v>1602</v>
      </c>
      <c r="D174" s="2066"/>
      <c r="E174" s="192">
        <f>OTCHET!$E512</f>
        <v>0</v>
      </c>
      <c r="F174" s="193">
        <f>OTCHET!$F512</f>
        <v>0</v>
      </c>
      <c r="G174" s="122">
        <f>OTCHET!$G512</f>
        <v>0</v>
      </c>
      <c r="H174" s="122">
        <f>OTCHET!$H512</f>
        <v>0</v>
      </c>
      <c r="I174" s="122">
        <f>OTCHET!$I512</f>
        <v>0</v>
      </c>
      <c r="J174" s="122">
        <f>OTCHET!$J512</f>
        <v>0</v>
      </c>
      <c r="K174" s="177" t="str">
        <f t="shared" si="4"/>
        <v/>
      </c>
    </row>
    <row r="175" spans="1:65" s="69" customFormat="1" ht="30" customHeight="1">
      <c r="A175" s="76">
        <v>355</v>
      </c>
      <c r="B175" s="70">
        <v>8700</v>
      </c>
      <c r="C175" s="2067" t="s">
        <v>1787</v>
      </c>
      <c r="D175" s="2064"/>
      <c r="E175" s="192">
        <f>OTCHET!$E517</f>
        <v>0</v>
      </c>
      <c r="F175" s="193">
        <f>OTCHET!$F517</f>
        <v>0</v>
      </c>
      <c r="G175" s="122">
        <f>OTCHET!$G517</f>
        <v>0</v>
      </c>
      <c r="H175" s="122">
        <f>OTCHET!$H517</f>
        <v>0</v>
      </c>
      <c r="I175" s="122">
        <f>OTCHET!$I517</f>
        <v>0</v>
      </c>
      <c r="J175" s="122">
        <f>OTCHET!$J517</f>
        <v>0</v>
      </c>
      <c r="K175" s="177" t="str">
        <f t="shared" si="4"/>
        <v/>
      </c>
    </row>
    <row r="176" spans="1:65" s="69" customFormat="1" ht="30" customHeight="1">
      <c r="A176" s="76">
        <v>355</v>
      </c>
      <c r="B176" s="70">
        <v>8800</v>
      </c>
      <c r="C176" s="2067" t="s">
        <v>1165</v>
      </c>
      <c r="D176" s="2064"/>
      <c r="E176" s="192">
        <f>OTCHET!$E520</f>
        <v>0</v>
      </c>
      <c r="F176" s="193">
        <f>OTCHET!$F520</f>
        <v>-78267</v>
      </c>
      <c r="G176" s="122">
        <f>OTCHET!$G520</f>
        <v>-4979</v>
      </c>
      <c r="H176" s="122">
        <f>OTCHET!$H520</f>
        <v>-56597</v>
      </c>
      <c r="I176" s="122">
        <f>OTCHET!$I520</f>
        <v>-515</v>
      </c>
      <c r="J176" s="122">
        <f>OTCHET!$J520</f>
        <v>-16176</v>
      </c>
      <c r="K176" s="177">
        <f t="shared" si="4"/>
        <v>1</v>
      </c>
    </row>
    <row r="177" spans="1:11" s="69" customFormat="1" ht="33.75" customHeight="1">
      <c r="A177" s="76">
        <v>375</v>
      </c>
      <c r="B177" s="70">
        <v>8900</v>
      </c>
      <c r="C177" s="2061" t="s">
        <v>992</v>
      </c>
      <c r="D177" s="2073"/>
      <c r="E177" s="192">
        <f>OTCHET!$E527</f>
        <v>0</v>
      </c>
      <c r="F177" s="193">
        <f>OTCHET!$F527</f>
        <v>0</v>
      </c>
      <c r="G177" s="122">
        <f>OTCHET!$G527</f>
        <v>0</v>
      </c>
      <c r="H177" s="122">
        <f>OTCHET!$H527</f>
        <v>0</v>
      </c>
      <c r="I177" s="122">
        <f>OTCHET!$I527</f>
        <v>0</v>
      </c>
      <c r="J177" s="122">
        <f>OTCHET!$J527</f>
        <v>0</v>
      </c>
      <c r="K177" s="177" t="str">
        <f t="shared" si="4"/>
        <v/>
      </c>
    </row>
    <row r="178" spans="1:11" s="69" customFormat="1">
      <c r="A178" s="76">
        <v>395</v>
      </c>
      <c r="B178" s="70">
        <v>9000</v>
      </c>
      <c r="C178" s="2065" t="s">
        <v>1610</v>
      </c>
      <c r="D178" s="2066"/>
      <c r="E178" s="198">
        <f>OTCHET!$E531</f>
        <v>0</v>
      </c>
      <c r="F178" s="198">
        <f>OTCHET!$F531</f>
        <v>0</v>
      </c>
      <c r="G178" s="132">
        <f>OTCHET!$G531</f>
        <v>0</v>
      </c>
      <c r="H178" s="132">
        <f>OTCHET!$H531</f>
        <v>0</v>
      </c>
      <c r="I178" s="132">
        <f>OTCHET!$I531</f>
        <v>0</v>
      </c>
      <c r="J178" s="132">
        <f>OTCHET!$J531</f>
        <v>0</v>
      </c>
      <c r="K178" s="177" t="str">
        <f t="shared" si="4"/>
        <v/>
      </c>
    </row>
    <row r="179" spans="1:11" s="69" customFormat="1" ht="33" customHeight="1">
      <c r="A179" s="76">
        <v>405</v>
      </c>
      <c r="B179" s="70">
        <v>9100</v>
      </c>
      <c r="C179" s="2061" t="s">
        <v>1166</v>
      </c>
      <c r="D179" s="2062"/>
      <c r="E179" s="192">
        <f>OTCHET!$E532</f>
        <v>0</v>
      </c>
      <c r="F179" s="193">
        <f>OTCHET!$F532</f>
        <v>0</v>
      </c>
      <c r="G179" s="122">
        <f>OTCHET!$G532</f>
        <v>0</v>
      </c>
      <c r="H179" s="122">
        <f>OTCHET!$H532</f>
        <v>0</v>
      </c>
      <c r="I179" s="122">
        <f>OTCHET!$I532</f>
        <v>0</v>
      </c>
      <c r="J179" s="122">
        <f>OTCHET!$J532</f>
        <v>0</v>
      </c>
      <c r="K179" s="177" t="str">
        <f t="shared" si="4"/>
        <v/>
      </c>
    </row>
    <row r="180" spans="1:11" s="69" customFormat="1" ht="31.5" customHeight="1">
      <c r="A180" s="76">
        <v>430</v>
      </c>
      <c r="B180" s="70">
        <v>9200</v>
      </c>
      <c r="C180" s="2063" t="s">
        <v>937</v>
      </c>
      <c r="D180" s="2064"/>
      <c r="E180" s="192">
        <f>OTCHET!$E537</f>
        <v>0</v>
      </c>
      <c r="F180" s="193">
        <f>OTCHET!$F537</f>
        <v>0</v>
      </c>
      <c r="G180" s="122">
        <f>OTCHET!$G537</f>
        <v>0</v>
      </c>
      <c r="H180" s="122">
        <f>OTCHET!$H537</f>
        <v>0</v>
      </c>
      <c r="I180" s="122">
        <f>OTCHET!$I537</f>
        <v>0</v>
      </c>
      <c r="J180" s="122">
        <f>OTCHET!$J537</f>
        <v>0</v>
      </c>
      <c r="K180" s="177" t="str">
        <f t="shared" si="4"/>
        <v/>
      </c>
    </row>
    <row r="181" spans="1:11" s="69" customFormat="1">
      <c r="A181" s="106">
        <v>445</v>
      </c>
      <c r="B181" s="70">
        <v>9300</v>
      </c>
      <c r="C181" s="2065" t="s">
        <v>938</v>
      </c>
      <c r="D181" s="2066"/>
      <c r="E181" s="192">
        <f>OTCHET!$E540</f>
        <v>0</v>
      </c>
      <c r="F181" s="193">
        <f>OTCHET!$F540</f>
        <v>-15</v>
      </c>
      <c r="G181" s="122">
        <f>OTCHET!$G540</f>
        <v>-15</v>
      </c>
      <c r="H181" s="122">
        <f>OTCHET!$H540</f>
        <v>0</v>
      </c>
      <c r="I181" s="122">
        <f>OTCHET!$I540</f>
        <v>0</v>
      </c>
      <c r="J181" s="122">
        <f>OTCHET!$J540</f>
        <v>0</v>
      </c>
      <c r="K181" s="177">
        <f t="shared" si="4"/>
        <v>1</v>
      </c>
    </row>
    <row r="182" spans="1:11" s="69" customFormat="1" ht="31.5" customHeight="1">
      <c r="A182" s="106">
        <v>470</v>
      </c>
      <c r="B182" s="70">
        <v>9500</v>
      </c>
      <c r="C182" s="2063" t="s">
        <v>939</v>
      </c>
      <c r="D182" s="2072"/>
      <c r="E182" s="192">
        <f>OTCHET!$E562</f>
        <v>0</v>
      </c>
      <c r="F182" s="193">
        <f>OTCHET!$F562</f>
        <v>78267</v>
      </c>
      <c r="G182" s="122">
        <f>OTCHET!$G562</f>
        <v>0</v>
      </c>
      <c r="H182" s="122">
        <f>OTCHET!$H562</f>
        <v>78267</v>
      </c>
      <c r="I182" s="122">
        <f>OTCHET!$I562</f>
        <v>0</v>
      </c>
      <c r="J182" s="122">
        <f>OTCHET!$J562</f>
        <v>0</v>
      </c>
      <c r="K182" s="177">
        <f t="shared" si="4"/>
        <v>1</v>
      </c>
    </row>
    <row r="183" spans="1:11" s="69" customFormat="1" ht="35.25" customHeight="1">
      <c r="A183" s="106">
        <v>565</v>
      </c>
      <c r="B183" s="70">
        <v>9600</v>
      </c>
      <c r="C183" s="2063" t="s">
        <v>940</v>
      </c>
      <c r="D183" s="2064"/>
      <c r="E183" s="192">
        <f>OTCHET!$E582</f>
        <v>0</v>
      </c>
      <c r="F183" s="193">
        <f>OTCHET!$F582</f>
        <v>0</v>
      </c>
      <c r="G183" s="122">
        <f>OTCHET!$G582</f>
        <v>0</v>
      </c>
      <c r="H183" s="122">
        <f>OTCHET!$H582</f>
        <v>0</v>
      </c>
      <c r="I183" s="122">
        <f>OTCHET!$I582</f>
        <v>0</v>
      </c>
      <c r="J183" s="122">
        <f>OTCHET!$J582</f>
        <v>0</v>
      </c>
      <c r="K183" s="177" t="str">
        <f t="shared" si="4"/>
        <v/>
      </c>
    </row>
    <row r="184" spans="1:11" s="69" customFormat="1" ht="35.25" customHeight="1" thickBot="1">
      <c r="A184" s="106">
        <v>575</v>
      </c>
      <c r="B184" s="70">
        <v>9800</v>
      </c>
      <c r="C184" s="2070" t="s">
        <v>2078</v>
      </c>
      <c r="D184" s="2071"/>
      <c r="E184" s="194">
        <f>OTCHET!$E587</f>
        <v>0</v>
      </c>
      <c r="F184" s="195">
        <f>OTCHET!$F587</f>
        <v>0</v>
      </c>
      <c r="G184" s="124">
        <f>OTCHET!$G587</f>
        <v>75317</v>
      </c>
      <c r="H184" s="124">
        <f>OTCHET!$H587</f>
        <v>-21670</v>
      </c>
      <c r="I184" s="124">
        <f>OTCHET!$I587</f>
        <v>-53647</v>
      </c>
      <c r="J184" s="124">
        <f>OTCHET!$J587</f>
        <v>0</v>
      </c>
      <c r="K184" s="177" t="str">
        <f t="shared" si="4"/>
        <v/>
      </c>
    </row>
    <row r="185" spans="1:11" ht="21.75" thickBot="1">
      <c r="A185" s="116">
        <v>610</v>
      </c>
      <c r="B185" s="159"/>
      <c r="C185" s="2043" t="s">
        <v>1189</v>
      </c>
      <c r="D185" s="2040"/>
      <c r="E185" s="86">
        <f>OTCHET!$E593</f>
        <v>0</v>
      </c>
      <c r="F185" s="86">
        <f>OTCHET!$F593</f>
        <v>-15</v>
      </c>
      <c r="G185" s="86">
        <f>OTCHET!$G593</f>
        <v>70323</v>
      </c>
      <c r="H185" s="86">
        <f>OTCHET!$H593</f>
        <v>0</v>
      </c>
      <c r="I185" s="86">
        <f>OTCHET!$I593</f>
        <v>-54162</v>
      </c>
      <c r="J185" s="86">
        <f>OTCHET!$J593</f>
        <v>-16176</v>
      </c>
      <c r="K185" s="180">
        <v>1</v>
      </c>
    </row>
    <row r="186" spans="1:11">
      <c r="A186" s="116"/>
      <c r="B186" s="135"/>
      <c r="C186" s="135"/>
      <c r="D186" s="94"/>
      <c r="E186" s="135"/>
      <c r="F186" s="135"/>
      <c r="K186" s="180">
        <v>1</v>
      </c>
    </row>
    <row r="187" spans="1:11">
      <c r="A187" s="116"/>
      <c r="B187" s="135"/>
      <c r="C187" s="135"/>
      <c r="D187" s="94"/>
      <c r="E187" s="135"/>
      <c r="F187" s="135"/>
      <c r="K187" s="180">
        <v>1</v>
      </c>
    </row>
    <row r="188" spans="1:11">
      <c r="B188" s="160"/>
      <c r="C188" s="160"/>
      <c r="D188" s="161"/>
      <c r="E188" s="160"/>
      <c r="F188" s="160"/>
      <c r="G188" s="69"/>
      <c r="K188" s="179">
        <v>1</v>
      </c>
    </row>
    <row r="189" spans="1:11" ht="42" customHeight="1">
      <c r="B189" s="2053" t="str">
        <f>$B$7</f>
        <v>ОТЧЕТНИ ДАННИ ПО ЕБК ЗА ИЗПЪЛНЕНИЕТО НА БЮДЖЕТА</v>
      </c>
      <c r="C189" s="2054"/>
      <c r="D189" s="2054"/>
      <c r="E189" s="92"/>
      <c r="F189" s="92"/>
      <c r="G189" s="69"/>
      <c r="K189" s="179">
        <v>1</v>
      </c>
    </row>
    <row r="190" spans="1:11">
      <c r="C190" s="49"/>
      <c r="D190" s="50"/>
      <c r="E190" s="93" t="s">
        <v>2184</v>
      </c>
      <c r="F190" s="93" t="s">
        <v>2083</v>
      </c>
      <c r="G190" s="69"/>
      <c r="K190" s="179">
        <v>1</v>
      </c>
    </row>
    <row r="191" spans="1:11" ht="21.75" thickBot="1">
      <c r="B191" s="2044" t="str">
        <f>$B$9</f>
        <v>ОБЛАСТНА АДМИНИСТРАЦИЯ ПАЗАРДЖИК</v>
      </c>
      <c r="C191" s="2045"/>
      <c r="D191" s="2045"/>
      <c r="E191" s="95">
        <f>$E$9</f>
        <v>42736</v>
      </c>
      <c r="F191" s="96">
        <f>$F$9</f>
        <v>43100</v>
      </c>
      <c r="G191" s="69"/>
      <c r="K191" s="179">
        <v>1</v>
      </c>
    </row>
    <row r="192" spans="1:11" ht="21.75" thickBot="1">
      <c r="B192" s="54" t="str">
        <f>$B$10</f>
        <v xml:space="preserve">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Top="1" thickBot="1">
      <c r="B194" s="2044" t="str">
        <f>$B$12</f>
        <v xml:space="preserve">Министерски съвет </v>
      </c>
      <c r="C194" s="2045"/>
      <c r="D194" s="2045"/>
      <c r="E194" s="92" t="s">
        <v>2185</v>
      </c>
      <c r="F194" s="99" t="str">
        <f>$F$12</f>
        <v>0300</v>
      </c>
      <c r="G194" s="69"/>
      <c r="K194" s="179">
        <v>1</v>
      </c>
    </row>
    <row r="195" spans="2:11" ht="21.75" thickTop="1">
      <c r="B195" s="54" t="str">
        <f>$B$13</f>
        <v xml:space="preserve">                                             (наименование на първостепенния разпоредител с бюджет)</v>
      </c>
      <c r="E195" s="98" t="s">
        <v>2186</v>
      </c>
      <c r="F195" s="92"/>
      <c r="G195" s="69"/>
      <c r="K195" s="179">
        <v>1</v>
      </c>
    </row>
    <row r="196" spans="2:11">
      <c r="B196" s="162"/>
      <c r="C196" s="160"/>
      <c r="D196" s="161"/>
      <c r="E196" s="163"/>
      <c r="F196" s="163"/>
      <c r="G196" s="69"/>
      <c r="K196" s="179">
        <v>1</v>
      </c>
    </row>
    <row r="197" spans="2:11" ht="21.75" thickBot="1">
      <c r="B197" s="160"/>
      <c r="C197" s="164"/>
      <c r="D197" s="165"/>
      <c r="F197" s="54"/>
      <c r="J197" s="54" t="s">
        <v>2187</v>
      </c>
      <c r="K197" s="179">
        <v>1</v>
      </c>
    </row>
    <row r="198" spans="2:11" ht="21.75" thickBot="1">
      <c r="B198" s="166" t="s">
        <v>2137</v>
      </c>
      <c r="C198" s="2039" t="s">
        <v>941</v>
      </c>
      <c r="D198" s="2040"/>
      <c r="E198" s="61" t="s">
        <v>2189</v>
      </c>
      <c r="F198" s="288" t="s">
        <v>2190</v>
      </c>
      <c r="G198" s="203"/>
      <c r="H198" s="203"/>
      <c r="I198" s="203"/>
      <c r="J198" s="65"/>
      <c r="K198" s="179">
        <v>1</v>
      </c>
    </row>
    <row r="199" spans="2:11" ht="45.75" thickBot="1">
      <c r="B199" s="167"/>
      <c r="C199" s="2041"/>
      <c r="D199" s="2042"/>
      <c r="E199" s="63">
        <v>2017</v>
      </c>
      <c r="F199" s="174" t="s">
        <v>910</v>
      </c>
      <c r="G199" s="174" t="s">
        <v>961</v>
      </c>
      <c r="H199" s="174" t="s">
        <v>962</v>
      </c>
      <c r="I199" s="289" t="s">
        <v>1183</v>
      </c>
      <c r="J199" s="290" t="s">
        <v>1184</v>
      </c>
      <c r="K199" s="179">
        <v>1</v>
      </c>
    </row>
    <row r="200" spans="2:11">
      <c r="B200" s="168" t="s">
        <v>942</v>
      </c>
      <c r="C200" s="2059" t="s">
        <v>943</v>
      </c>
      <c r="D200" s="2060"/>
      <c r="E200" s="200">
        <f>SUMIF(OTCHET!L:L,1,OTCHET!E:E)</f>
        <v>726535</v>
      </c>
      <c r="F200" s="200">
        <f>SUMIF(OTCHET!L:L,1,OTCHET!F:F)</f>
        <v>702858</v>
      </c>
      <c r="G200" s="200">
        <f>SUMIF(OTCHET!L:L,1,OTCHET!G:G)</f>
        <v>560306</v>
      </c>
      <c r="H200" s="200">
        <f>SUMIF(OTCHET!L:L,1,OTCHET!H:H)</f>
        <v>0</v>
      </c>
      <c r="I200" s="200">
        <f>SUMIF(OTCHET!L:L,1,OTCHET!I:I)</f>
        <v>3390</v>
      </c>
      <c r="J200" s="200">
        <f>SUMIF(OTCHET!L:L,1,OTCHET!J:J)</f>
        <v>139162</v>
      </c>
      <c r="K200" s="179">
        <v>1</v>
      </c>
    </row>
    <row r="201" spans="2:11">
      <c r="B201" s="169" t="s">
        <v>944</v>
      </c>
      <c r="C201" s="2050" t="s">
        <v>945</v>
      </c>
      <c r="D201" s="2051"/>
      <c r="E201" s="201">
        <f>SUMIF(OTCHET!L:L,2,OTCHET!E:E)</f>
        <v>413181</v>
      </c>
      <c r="F201" s="201">
        <f>SUMIF(OTCHET!L:L,2,OTCHET!F:F)</f>
        <v>411327</v>
      </c>
      <c r="G201" s="201">
        <f>SUMIF(OTCHET!L:L,2,OTCHET!G:G)</f>
        <v>394028</v>
      </c>
      <c r="H201" s="201">
        <f>SUMIF(OTCHET!L:L,2,OTCHET!H:H)</f>
        <v>0</v>
      </c>
      <c r="I201" s="201">
        <f>SUMIF(OTCHET!L:L,2,OTCHET!I:I)</f>
        <v>990</v>
      </c>
      <c r="J201" s="201">
        <f>SUMIF(OTCHET!L:L,2,OTCHET!J:J)</f>
        <v>16309</v>
      </c>
      <c r="K201" s="179">
        <v>1</v>
      </c>
    </row>
    <row r="202" spans="2:11">
      <c r="B202" s="169" t="s">
        <v>946</v>
      </c>
      <c r="C202" s="2050" t="s">
        <v>947</v>
      </c>
      <c r="D202" s="2051"/>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c r="B203" s="169" t="s">
        <v>948</v>
      </c>
      <c r="C203" s="2055" t="s">
        <v>949</v>
      </c>
      <c r="D203" s="2056"/>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c r="B204" s="169" t="s">
        <v>950</v>
      </c>
      <c r="C204" s="2057" t="s">
        <v>951</v>
      </c>
      <c r="D204" s="2058"/>
      <c r="E204" s="201">
        <f>SUMIF(OTCHET!L:L,5,OTCHET!E:E)</f>
        <v>17382</v>
      </c>
      <c r="F204" s="201">
        <f>SUMIF(OTCHET!L:L,5,OTCHET!F:F)</f>
        <v>17271</v>
      </c>
      <c r="G204" s="201">
        <f>SUMIF(OTCHET!L:L,5,OTCHET!G:G)</f>
        <v>12088</v>
      </c>
      <c r="H204" s="201">
        <f>SUMIF(OTCHET!L:L,5,OTCHET!H:H)</f>
        <v>0</v>
      </c>
      <c r="I204" s="201">
        <f>SUMIF(OTCHET!L:L,5,OTCHET!I:I)</f>
        <v>0</v>
      </c>
      <c r="J204" s="201">
        <f>SUMIF(OTCHET!L:L,5,OTCHET!J:J)</f>
        <v>5183</v>
      </c>
      <c r="K204" s="179">
        <v>1</v>
      </c>
    </row>
    <row r="205" spans="2:11" ht="42" customHeight="1">
      <c r="B205" s="169" t="s">
        <v>952</v>
      </c>
      <c r="C205" s="2052" t="s">
        <v>953</v>
      </c>
      <c r="D205" s="2052"/>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c r="B206" s="169" t="s">
        <v>954</v>
      </c>
      <c r="C206" s="2046" t="s">
        <v>955</v>
      </c>
      <c r="D206" s="2047"/>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c r="B207" s="169" t="s">
        <v>956</v>
      </c>
      <c r="C207" s="2046" t="s">
        <v>957</v>
      </c>
      <c r="D207" s="2047"/>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958</v>
      </c>
      <c r="C208" s="2048" t="s">
        <v>959</v>
      </c>
      <c r="D208" s="2049"/>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037" t="s">
        <v>960</v>
      </c>
      <c r="D209" s="2038"/>
      <c r="E209" s="171">
        <f t="shared" ref="E209:J209" si="5">SUM(E200:E208)</f>
        <v>1157098</v>
      </c>
      <c r="F209" s="171">
        <f t="shared" si="5"/>
        <v>1131456</v>
      </c>
      <c r="G209" s="171">
        <f t="shared" si="5"/>
        <v>966422</v>
      </c>
      <c r="H209" s="171">
        <f t="shared" si="5"/>
        <v>0</v>
      </c>
      <c r="I209" s="171">
        <f t="shared" si="5"/>
        <v>4380</v>
      </c>
      <c r="J209" s="171">
        <f t="shared" si="5"/>
        <v>160654</v>
      </c>
      <c r="K209" s="179">
        <v>1</v>
      </c>
    </row>
    <row r="560" spans="1:11" s="173" customFormat="1">
      <c r="A560" s="43"/>
      <c r="B560" s="172"/>
      <c r="C560" s="172"/>
      <c r="D560" s="172"/>
      <c r="E560" s="172"/>
      <c r="F560" s="172"/>
      <c r="K560" s="178"/>
    </row>
    <row r="561" spans="1:11" s="173" customFormat="1">
      <c r="A561" s="43"/>
      <c r="B561" s="172"/>
      <c r="C561" s="172"/>
      <c r="D561" s="172"/>
      <c r="E561" s="172"/>
      <c r="F561" s="172"/>
      <c r="K561" s="178"/>
    </row>
    <row r="562" spans="1:11" s="173" customFormat="1">
      <c r="A562" s="43"/>
      <c r="B562" s="172"/>
      <c r="C562" s="172"/>
      <c r="D562" s="172"/>
      <c r="E562" s="172"/>
      <c r="F562" s="172"/>
      <c r="K562" s="178"/>
    </row>
    <row r="563" spans="1:11" s="173" customFormat="1">
      <c r="A563" s="43"/>
      <c r="B563" s="172"/>
      <c r="C563" s="172"/>
      <c r="D563" s="172"/>
      <c r="E563" s="172"/>
      <c r="F563" s="172"/>
      <c r="K563" s="178"/>
    </row>
    <row r="564" spans="1:11" s="173" customFormat="1">
      <c r="A564" s="43"/>
      <c r="B564" s="172"/>
      <c r="C564" s="172"/>
      <c r="D564" s="172"/>
      <c r="E564" s="172"/>
      <c r="F564" s="172"/>
      <c r="K564" s="178"/>
    </row>
    <row r="565" spans="1:11" s="173" customFormat="1">
      <c r="A565" s="43"/>
      <c r="B565" s="172"/>
      <c r="C565" s="172"/>
      <c r="D565" s="172"/>
      <c r="E565" s="172"/>
      <c r="F565" s="172"/>
      <c r="K565" s="178"/>
    </row>
    <row r="566" spans="1:11" s="173" customFormat="1">
      <c r="A566" s="43"/>
      <c r="B566" s="172"/>
      <c r="C566" s="172"/>
      <c r="D566" s="172"/>
      <c r="E566" s="172"/>
      <c r="F566" s="172"/>
      <c r="K566" s="178"/>
    </row>
    <row r="567" spans="1:11" s="173" customFormat="1">
      <c r="A567" s="43"/>
      <c r="B567" s="172"/>
      <c r="C567" s="172"/>
      <c r="D567" s="172"/>
      <c r="E567" s="172"/>
      <c r="F567" s="172"/>
      <c r="K567" s="178"/>
    </row>
    <row r="568" spans="1:11" s="173" customFormat="1">
      <c r="A568" s="43"/>
      <c r="B568" s="172"/>
      <c r="C568" s="172"/>
      <c r="D568" s="172"/>
      <c r="E568" s="172"/>
      <c r="F568" s="172"/>
      <c r="K568" s="178"/>
    </row>
    <row r="569" spans="1:11" s="173" customFormat="1">
      <c r="A569" s="43"/>
      <c r="B569" s="172"/>
      <c r="C569" s="172"/>
      <c r="D569" s="172"/>
      <c r="E569" s="172"/>
      <c r="F569" s="172"/>
      <c r="K569" s="178"/>
    </row>
    <row r="570" spans="1:11" s="173" customFormat="1">
      <c r="A570" s="43"/>
      <c r="B570" s="172"/>
      <c r="C570" s="172"/>
      <c r="D570" s="172"/>
      <c r="E570" s="172"/>
      <c r="F570" s="172"/>
      <c r="K570" s="178"/>
    </row>
    <row r="571" spans="1:11" s="173" customFormat="1">
      <c r="A571" s="43"/>
      <c r="B571" s="172"/>
      <c r="C571" s="172"/>
      <c r="D571" s="172"/>
      <c r="E571" s="172"/>
      <c r="F571" s="172"/>
      <c r="K571" s="178"/>
    </row>
    <row r="572" spans="1:11" s="173" customFormat="1">
      <c r="A572" s="43"/>
      <c r="B572" s="172"/>
      <c r="C572" s="172"/>
      <c r="D572" s="172"/>
      <c r="E572" s="172"/>
      <c r="F572" s="172"/>
      <c r="K572" s="178"/>
    </row>
    <row r="573" spans="1:11" s="173" customFormat="1">
      <c r="A573" s="43"/>
      <c r="B573" s="172"/>
      <c r="C573" s="172"/>
      <c r="D573" s="172"/>
      <c r="E573" s="172"/>
      <c r="F573" s="172"/>
      <c r="K573" s="178"/>
    </row>
    <row r="574" spans="1:11" s="173" customFormat="1">
      <c r="A574" s="43"/>
      <c r="B574" s="172"/>
      <c r="C574" s="172"/>
      <c r="D574" s="172"/>
      <c r="E574" s="172"/>
      <c r="F574" s="172"/>
      <c r="K574" s="178"/>
    </row>
    <row r="575" spans="1:11" s="173" customFormat="1">
      <c r="A575" s="43"/>
      <c r="B575" s="172"/>
      <c r="C575" s="172"/>
      <c r="D575" s="172"/>
      <c r="E575" s="172"/>
      <c r="F575" s="172"/>
      <c r="K575" s="178"/>
    </row>
    <row r="576" spans="1:11" s="173" customFormat="1">
      <c r="A576" s="43"/>
      <c r="B576" s="172"/>
      <c r="C576" s="172"/>
      <c r="D576" s="172"/>
      <c r="E576" s="172"/>
      <c r="F576" s="172"/>
      <c r="K576" s="178"/>
    </row>
    <row r="577" spans="1:11" s="173" customFormat="1">
      <c r="A577" s="43"/>
      <c r="B577" s="172"/>
      <c r="C577" s="172"/>
      <c r="D577" s="172"/>
      <c r="E577" s="172"/>
      <c r="F577" s="172"/>
      <c r="K577" s="178"/>
    </row>
    <row r="578" spans="1:11" s="173" customFormat="1">
      <c r="A578" s="43"/>
      <c r="B578" s="172"/>
      <c r="C578" s="172"/>
      <c r="D578" s="172"/>
      <c r="E578" s="172"/>
      <c r="F578" s="172"/>
      <c r="K578" s="178"/>
    </row>
    <row r="579" spans="1:11" s="173" customFormat="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c r="A581" s="43"/>
      <c r="B581" s="172"/>
      <c r="C581" s="172"/>
      <c r="D581" s="172"/>
      <c r="E581" s="172"/>
      <c r="F581" s="172"/>
      <c r="K581" s="178"/>
    </row>
    <row r="582" spans="1:11" s="173" customFormat="1">
      <c r="A582" s="43"/>
      <c r="B582" s="172"/>
      <c r="C582" s="172"/>
      <c r="D582" s="172"/>
      <c r="E582" s="172"/>
      <c r="F582" s="172"/>
      <c r="K582" s="178"/>
    </row>
    <row r="583" spans="1:11" s="173" customFormat="1">
      <c r="A583" s="43"/>
      <c r="B583" s="172"/>
      <c r="C583" s="172"/>
      <c r="D583" s="172"/>
      <c r="E583" s="172"/>
      <c r="F583" s="172"/>
      <c r="K583" s="178"/>
    </row>
    <row r="584" spans="1:11" s="173" customFormat="1">
      <c r="A584" s="43"/>
      <c r="B584" s="172"/>
      <c r="C584" s="172"/>
      <c r="D584" s="172"/>
      <c r="E584" s="172"/>
      <c r="F584" s="172"/>
      <c r="K584" s="178"/>
    </row>
    <row r="585" spans="1:11" s="173" customFormat="1">
      <c r="A585" s="43"/>
      <c r="B585" s="172"/>
      <c r="C585" s="172"/>
      <c r="D585" s="172"/>
      <c r="E585" s="172"/>
      <c r="F585" s="172"/>
      <c r="K585" s="178"/>
    </row>
    <row r="586" spans="1:11" s="173" customFormat="1">
      <c r="A586" s="43"/>
      <c r="B586" s="172"/>
      <c r="C586" s="172"/>
      <c r="D586" s="172"/>
      <c r="E586" s="172"/>
      <c r="F586" s="172"/>
      <c r="K586" s="178"/>
    </row>
    <row r="587" spans="1:11" s="173" customFormat="1">
      <c r="A587" s="43"/>
      <c r="B587" s="172"/>
      <c r="C587" s="172"/>
      <c r="D587" s="172"/>
      <c r="E587" s="172"/>
      <c r="F587" s="172"/>
      <c r="K587" s="178"/>
    </row>
    <row r="588" spans="1:11" s="173" customFormat="1">
      <c r="A588" s="43"/>
      <c r="B588" s="172"/>
      <c r="C588" s="172"/>
      <c r="D588" s="172"/>
      <c r="E588" s="172"/>
      <c r="F588" s="172"/>
      <c r="K588" s="178"/>
    </row>
    <row r="589" spans="1:11" s="173" customFormat="1">
      <c r="A589" s="43"/>
      <c r="B589" s="172"/>
      <c r="C589" s="172"/>
      <c r="D589" s="172"/>
      <c r="E589" s="172"/>
      <c r="F589" s="172"/>
      <c r="K589" s="178"/>
    </row>
    <row r="590" spans="1:11" s="173" customFormat="1">
      <c r="A590" s="43"/>
      <c r="B590" s="172"/>
      <c r="C590" s="172"/>
      <c r="D590" s="172"/>
      <c r="E590" s="172"/>
      <c r="F590" s="172"/>
      <c r="K590" s="178"/>
    </row>
    <row r="591" spans="1:11" s="173" customFormat="1">
      <c r="A591" s="43"/>
      <c r="B591" s="172"/>
      <c r="C591" s="172"/>
      <c r="D591" s="172"/>
      <c r="E591" s="172"/>
      <c r="F591" s="172"/>
      <c r="K591" s="178"/>
    </row>
    <row r="592" spans="1:11" s="173" customFormat="1">
      <c r="A592" s="43"/>
      <c r="B592" s="172"/>
      <c r="C592" s="172"/>
      <c r="D592" s="172"/>
      <c r="E592" s="172"/>
      <c r="F592" s="172"/>
      <c r="K592" s="178"/>
    </row>
    <row r="593" spans="1:11" s="173" customFormat="1">
      <c r="A593" s="43"/>
      <c r="B593" s="172"/>
      <c r="C593" s="172"/>
      <c r="D593" s="172"/>
      <c r="E593" s="172"/>
      <c r="F593" s="172"/>
      <c r="K593" s="178"/>
    </row>
    <row r="594" spans="1:11" s="173" customFormat="1">
      <c r="A594" s="43"/>
      <c r="B594" s="172"/>
      <c r="C594" s="172"/>
      <c r="D594" s="172"/>
      <c r="E594" s="172"/>
      <c r="F594" s="172"/>
      <c r="K594" s="178"/>
    </row>
    <row r="595" spans="1:11" s="173" customFormat="1">
      <c r="A595" s="43"/>
      <c r="B595" s="172"/>
      <c r="C595" s="172"/>
      <c r="D595" s="172"/>
      <c r="E595" s="172"/>
      <c r="F595" s="172"/>
      <c r="K595" s="178"/>
    </row>
    <row r="596" spans="1:11" s="173" customFormat="1">
      <c r="A596" s="43"/>
      <c r="B596" s="172"/>
      <c r="C596" s="172"/>
      <c r="D596" s="172"/>
      <c r="E596" s="172"/>
      <c r="F596" s="172"/>
      <c r="K596" s="178"/>
    </row>
    <row r="597" spans="1:11" s="173" customFormat="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c r="A599" s="43"/>
      <c r="B599" s="172"/>
      <c r="C599" s="172"/>
      <c r="D599" s="172"/>
      <c r="E599" s="172"/>
      <c r="F599" s="172"/>
      <c r="K599" s="178"/>
    </row>
    <row r="600" spans="1:11" s="173" customFormat="1">
      <c r="A600" s="43"/>
      <c r="B600" s="172"/>
      <c r="C600" s="172"/>
      <c r="D600" s="172"/>
      <c r="E600" s="172"/>
      <c r="F600" s="172"/>
      <c r="K600" s="178"/>
    </row>
    <row r="601" spans="1:11" s="173" customFormat="1">
      <c r="A601" s="43"/>
      <c r="B601" s="172"/>
      <c r="C601" s="172"/>
      <c r="D601" s="172"/>
      <c r="E601" s="172"/>
      <c r="F601" s="172"/>
      <c r="K601" s="178"/>
    </row>
    <row r="602" spans="1:11" s="173" customFormat="1">
      <c r="A602" s="43"/>
      <c r="B602" s="172"/>
      <c r="C602" s="172"/>
      <c r="D602" s="172"/>
      <c r="E602" s="172"/>
      <c r="F602" s="172"/>
      <c r="K602" s="178"/>
    </row>
    <row r="603" spans="1:11" s="173" customFormat="1">
      <c r="A603" s="43"/>
      <c r="B603" s="172"/>
      <c r="C603" s="172"/>
      <c r="D603" s="172"/>
      <c r="E603" s="172"/>
      <c r="F603" s="172"/>
      <c r="K603" s="178"/>
    </row>
    <row r="604" spans="1:11" s="173" customFormat="1">
      <c r="A604" s="43"/>
      <c r="B604" s="172"/>
      <c r="C604" s="172"/>
      <c r="D604" s="172"/>
      <c r="E604" s="172"/>
      <c r="F604" s="172"/>
      <c r="K604" s="178"/>
    </row>
    <row r="605" spans="1:11" s="173" customFormat="1">
      <c r="A605" s="43"/>
      <c r="B605" s="172"/>
      <c r="C605" s="172"/>
      <c r="D605" s="172"/>
      <c r="E605" s="172"/>
      <c r="F605" s="172"/>
      <c r="K605" s="178"/>
    </row>
    <row r="606" spans="1:11" s="173" customFormat="1">
      <c r="A606" s="43"/>
      <c r="B606" s="172"/>
      <c r="C606" s="172"/>
      <c r="D606" s="172"/>
      <c r="E606" s="172"/>
      <c r="F606" s="172"/>
      <c r="K606" s="178"/>
    </row>
    <row r="607" spans="1:11" s="173" customFormat="1">
      <c r="A607" s="43"/>
      <c r="B607" s="172"/>
      <c r="C607" s="172"/>
      <c r="D607" s="172"/>
      <c r="E607" s="172"/>
      <c r="F607" s="172"/>
      <c r="K607" s="178"/>
    </row>
    <row r="608" spans="1:11" s="173" customFormat="1">
      <c r="A608" s="43"/>
      <c r="B608" s="172"/>
      <c r="C608" s="172"/>
      <c r="D608" s="172"/>
      <c r="E608" s="172"/>
      <c r="F608" s="172"/>
      <c r="K608" s="178"/>
    </row>
    <row r="609" spans="1:11" s="173" customFormat="1">
      <c r="A609" s="43"/>
      <c r="B609" s="172"/>
      <c r="C609" s="172"/>
      <c r="D609" s="172"/>
      <c r="E609" s="172"/>
      <c r="F609" s="172"/>
      <c r="K609" s="178"/>
    </row>
    <row r="610" spans="1:11" s="173" customFormat="1">
      <c r="A610" s="43"/>
      <c r="B610" s="172"/>
      <c r="C610" s="172"/>
      <c r="D610" s="172"/>
      <c r="E610" s="172"/>
      <c r="F610" s="172"/>
      <c r="K610" s="178"/>
    </row>
    <row r="611" spans="1:11" s="173" customFormat="1">
      <c r="A611" s="43"/>
      <c r="B611" s="172"/>
      <c r="C611" s="172"/>
      <c r="D611" s="172"/>
      <c r="E611" s="172"/>
      <c r="F611" s="172"/>
      <c r="K611" s="178"/>
    </row>
    <row r="612" spans="1:11" s="173" customFormat="1">
      <c r="A612" s="43"/>
      <c r="B612" s="172"/>
      <c r="C612" s="172"/>
      <c r="D612" s="172"/>
      <c r="E612" s="172"/>
      <c r="F612" s="172"/>
      <c r="K612" s="178"/>
    </row>
    <row r="613" spans="1:11" s="173" customFormat="1">
      <c r="A613" s="43"/>
      <c r="B613" s="172"/>
      <c r="C613" s="172"/>
      <c r="D613" s="172"/>
      <c r="E613" s="172"/>
      <c r="F613" s="172"/>
      <c r="K613" s="178"/>
    </row>
    <row r="614" spans="1:11" s="173" customFormat="1">
      <c r="A614" s="43"/>
      <c r="B614" s="172"/>
      <c r="C614" s="172"/>
      <c r="D614" s="172"/>
      <c r="E614" s="172"/>
      <c r="F614" s="172"/>
      <c r="K614" s="178"/>
    </row>
    <row r="615" spans="1:11" s="173" customFormat="1">
      <c r="A615" s="43"/>
      <c r="B615" s="172"/>
      <c r="C615" s="172"/>
      <c r="D615" s="172"/>
      <c r="E615" s="172"/>
      <c r="F615" s="172"/>
      <c r="K615" s="178"/>
    </row>
    <row r="616" spans="1:11" s="173" customFormat="1">
      <c r="A616" s="43"/>
      <c r="B616" s="172"/>
      <c r="C616" s="172"/>
      <c r="D616" s="172"/>
      <c r="E616" s="172"/>
      <c r="F616" s="172"/>
      <c r="K616" s="178"/>
    </row>
    <row r="617" spans="1:11" s="173" customFormat="1">
      <c r="A617" s="43"/>
      <c r="B617" s="172"/>
      <c r="C617" s="172"/>
      <c r="D617" s="172"/>
      <c r="E617" s="172"/>
      <c r="F617" s="172"/>
      <c r="K617" s="178"/>
    </row>
    <row r="618" spans="1:11" s="173" customFormat="1">
      <c r="A618" s="43"/>
      <c r="B618" s="172"/>
      <c r="C618" s="172"/>
      <c r="D618" s="172"/>
      <c r="E618" s="172"/>
      <c r="F618" s="172"/>
      <c r="K618" s="178"/>
    </row>
    <row r="619" spans="1:11" s="173" customFormat="1">
      <c r="A619" s="43"/>
      <c r="B619" s="172"/>
      <c r="C619" s="172"/>
      <c r="D619" s="172"/>
      <c r="E619" s="172"/>
      <c r="F619" s="172"/>
      <c r="K619" s="178"/>
    </row>
    <row r="620" spans="1:11" s="173" customFormat="1">
      <c r="A620" s="43"/>
      <c r="B620" s="172"/>
      <c r="C620" s="172"/>
      <c r="D620" s="172"/>
      <c r="E620" s="172"/>
      <c r="F620" s="172"/>
      <c r="K620" s="178"/>
    </row>
    <row r="621" spans="1:11" s="173" customFormat="1">
      <c r="A621" s="43"/>
      <c r="B621" s="172"/>
      <c r="C621" s="172"/>
      <c r="D621" s="172"/>
      <c r="E621" s="172"/>
      <c r="F621" s="172"/>
      <c r="K621" s="178"/>
    </row>
    <row r="622" spans="1:11" s="173" customFormat="1">
      <c r="A622" s="43"/>
      <c r="B622" s="172"/>
      <c r="C622" s="172"/>
      <c r="D622" s="172"/>
      <c r="E622" s="172"/>
      <c r="F622" s="172"/>
      <c r="K622" s="178"/>
    </row>
    <row r="623" spans="1:11" s="173" customFormat="1">
      <c r="A623" s="43"/>
      <c r="B623" s="172"/>
      <c r="C623" s="172"/>
      <c r="D623" s="172"/>
      <c r="E623" s="172"/>
      <c r="F623" s="172"/>
      <c r="K623" s="178"/>
    </row>
    <row r="624" spans="1:11" s="173" customFormat="1">
      <c r="A624" s="43"/>
      <c r="B624" s="172"/>
      <c r="C624" s="172"/>
      <c r="D624" s="172"/>
      <c r="E624" s="172"/>
      <c r="F624" s="172"/>
      <c r="K624" s="178"/>
    </row>
    <row r="625" spans="1:11" s="173" customFormat="1">
      <c r="A625" s="43"/>
      <c r="B625" s="172"/>
      <c r="C625" s="172"/>
      <c r="D625" s="172"/>
      <c r="E625" s="172"/>
      <c r="F625" s="172"/>
      <c r="K625" s="178"/>
    </row>
    <row r="626" spans="1:11" s="173" customFormat="1">
      <c r="A626" s="43"/>
      <c r="B626" s="172"/>
      <c r="C626" s="172"/>
      <c r="D626" s="172"/>
      <c r="E626" s="172"/>
      <c r="F626" s="172"/>
      <c r="K626" s="178"/>
    </row>
    <row r="627" spans="1:11" s="173" customFormat="1">
      <c r="A627" s="43"/>
      <c r="B627" s="172"/>
      <c r="C627" s="172"/>
      <c r="D627" s="172"/>
      <c r="E627" s="172"/>
      <c r="F627" s="172"/>
      <c r="K627" s="178"/>
    </row>
    <row r="628" spans="1:11" s="173" customFormat="1">
      <c r="A628" s="43"/>
      <c r="B628" s="172"/>
      <c r="C628" s="172"/>
      <c r="D628" s="172"/>
      <c r="E628" s="172"/>
      <c r="F628" s="172"/>
      <c r="K628" s="178"/>
    </row>
    <row r="629" spans="1:11" s="173" customFormat="1">
      <c r="A629" s="43"/>
      <c r="B629" s="172"/>
      <c r="C629" s="172"/>
      <c r="D629" s="172"/>
      <c r="E629" s="172"/>
      <c r="F629" s="172"/>
      <c r="K629" s="178"/>
    </row>
    <row r="630" spans="1:11" s="173" customFormat="1">
      <c r="A630" s="43"/>
      <c r="B630" s="172"/>
      <c r="C630" s="172"/>
      <c r="D630" s="172"/>
      <c r="E630" s="172"/>
      <c r="F630" s="172"/>
      <c r="K630" s="178"/>
    </row>
    <row r="631" spans="1:11" s="173" customFormat="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c r="A633" s="43"/>
      <c r="B633" s="172"/>
      <c r="C633" s="172"/>
      <c r="D633" s="172"/>
      <c r="E633" s="172"/>
      <c r="F633" s="172"/>
      <c r="K633" s="178"/>
    </row>
    <row r="634" spans="1:11" s="173" customFormat="1">
      <c r="A634" s="43"/>
      <c r="B634" s="172"/>
      <c r="C634" s="172"/>
      <c r="D634" s="172"/>
      <c r="E634" s="172"/>
      <c r="F634" s="172"/>
      <c r="K634" s="178"/>
    </row>
    <row r="635" spans="1:11" s="173" customFormat="1">
      <c r="A635" s="43"/>
      <c r="B635" s="172"/>
      <c r="C635" s="172"/>
      <c r="D635" s="172"/>
      <c r="E635" s="172"/>
      <c r="F635" s="172"/>
      <c r="K635" s="178"/>
    </row>
    <row r="636" spans="1:11" s="173" customFormat="1">
      <c r="A636" s="43"/>
      <c r="B636" s="172"/>
      <c r="C636" s="172"/>
      <c r="D636" s="172"/>
      <c r="E636" s="172"/>
      <c r="F636" s="172"/>
      <c r="K636" s="178"/>
    </row>
    <row r="637" spans="1:11" s="173" customFormat="1">
      <c r="A637" s="43"/>
      <c r="B637" s="172"/>
      <c r="C637" s="172"/>
      <c r="D637" s="172"/>
      <c r="E637" s="172"/>
      <c r="F637" s="172"/>
      <c r="K637" s="178"/>
    </row>
    <row r="638" spans="1:11" s="173" customFormat="1">
      <c r="A638" s="43"/>
      <c r="B638" s="172"/>
      <c r="C638" s="172"/>
      <c r="D638" s="172"/>
      <c r="E638" s="172"/>
      <c r="F638" s="172"/>
      <c r="K638" s="178"/>
    </row>
    <row r="639" spans="1:11" s="173" customFormat="1">
      <c r="A639" s="43"/>
      <c r="B639" s="172"/>
      <c r="C639" s="172"/>
      <c r="D639" s="172"/>
      <c r="E639" s="172"/>
      <c r="F639" s="172"/>
      <c r="K639" s="178"/>
    </row>
    <row r="640" spans="1:11" s="173" customFormat="1">
      <c r="A640" s="43"/>
      <c r="B640" s="172"/>
      <c r="C640" s="172"/>
      <c r="D640" s="172"/>
      <c r="E640" s="172"/>
      <c r="F640" s="172"/>
      <c r="K640" s="178"/>
    </row>
    <row r="641" spans="1:11" s="173" customFormat="1">
      <c r="A641" s="43"/>
      <c r="B641" s="172"/>
      <c r="C641" s="172"/>
      <c r="D641" s="172"/>
      <c r="E641" s="172"/>
      <c r="F641" s="172"/>
      <c r="K641" s="178"/>
    </row>
    <row r="642" spans="1:11" s="173" customFormat="1">
      <c r="A642" s="43"/>
      <c r="B642" s="172"/>
      <c r="C642" s="172"/>
      <c r="D642" s="172"/>
      <c r="E642" s="172"/>
      <c r="F642" s="172"/>
      <c r="K642" s="178"/>
    </row>
    <row r="643" spans="1:11" s="173" customFormat="1">
      <c r="A643" s="43"/>
      <c r="B643" s="172"/>
      <c r="C643" s="172"/>
      <c r="D643" s="172"/>
      <c r="E643" s="172"/>
      <c r="F643" s="172"/>
      <c r="K643" s="178"/>
    </row>
    <row r="644" spans="1:11" s="173" customFormat="1">
      <c r="A644" s="43"/>
      <c r="B644" s="172"/>
      <c r="C644" s="172"/>
      <c r="D644" s="172"/>
      <c r="E644" s="172"/>
      <c r="F644" s="172"/>
      <c r="K644" s="178"/>
    </row>
    <row r="645" spans="1:11" s="173" customFormat="1">
      <c r="A645" s="43"/>
      <c r="B645" s="172"/>
      <c r="C645" s="172"/>
      <c r="D645" s="172"/>
      <c r="E645" s="172"/>
      <c r="F645" s="172"/>
      <c r="K645" s="178"/>
    </row>
    <row r="646" spans="1:11" s="173" customFormat="1">
      <c r="A646" s="43"/>
      <c r="B646" s="172"/>
      <c r="C646" s="172"/>
      <c r="D646" s="172"/>
      <c r="E646" s="172"/>
      <c r="F646" s="172"/>
      <c r="K646" s="178"/>
    </row>
    <row r="647" spans="1:11" s="173" customFormat="1">
      <c r="A647" s="43"/>
      <c r="B647" s="172"/>
      <c r="C647" s="172"/>
      <c r="D647" s="172"/>
      <c r="E647" s="172"/>
      <c r="F647" s="172"/>
      <c r="K647" s="178"/>
    </row>
    <row r="648" spans="1:11" s="173" customFormat="1">
      <c r="A648" s="43"/>
      <c r="B648" s="172"/>
      <c r="C648" s="172"/>
      <c r="D648" s="172"/>
      <c r="E648" s="172"/>
      <c r="F648" s="172"/>
      <c r="K648" s="178"/>
    </row>
    <row r="649" spans="1:11" s="173" customFormat="1">
      <c r="A649" s="43"/>
      <c r="B649" s="172"/>
      <c r="C649" s="172"/>
      <c r="D649" s="172"/>
      <c r="E649" s="172"/>
      <c r="F649" s="172"/>
      <c r="K649" s="178"/>
    </row>
    <row r="650" spans="1:11" s="173" customFormat="1">
      <c r="A650" s="43"/>
      <c r="B650" s="172"/>
      <c r="C650" s="172"/>
      <c r="D650" s="172"/>
      <c r="E650" s="172"/>
      <c r="F650" s="172"/>
      <c r="K650" s="178"/>
    </row>
    <row r="651" spans="1:11" s="173" customFormat="1">
      <c r="A651" s="43"/>
      <c r="B651" s="172"/>
      <c r="C651" s="172"/>
      <c r="D651" s="172"/>
      <c r="E651" s="172"/>
      <c r="F651" s="172"/>
      <c r="K651" s="178"/>
    </row>
    <row r="652" spans="1:11" s="173" customFormat="1">
      <c r="A652" s="43"/>
      <c r="B652" s="172"/>
      <c r="C652" s="172"/>
      <c r="D652" s="172"/>
      <c r="E652" s="172"/>
      <c r="F652" s="172"/>
      <c r="K652" s="178"/>
    </row>
    <row r="653" spans="1:11" s="173" customFormat="1">
      <c r="A653" s="43"/>
      <c r="B653" s="172"/>
      <c r="C653" s="172"/>
      <c r="D653" s="172"/>
      <c r="E653" s="172"/>
      <c r="F653" s="172"/>
      <c r="K653" s="178"/>
    </row>
    <row r="654" spans="1:11" s="173" customFormat="1">
      <c r="A654" s="43"/>
      <c r="B654" s="172"/>
      <c r="C654" s="172"/>
      <c r="D654" s="172"/>
      <c r="E654" s="172"/>
      <c r="F654" s="172"/>
      <c r="K654" s="178"/>
    </row>
    <row r="655" spans="1:11" s="173" customFormat="1">
      <c r="A655" s="43"/>
      <c r="B655" s="172"/>
      <c r="C655" s="172"/>
      <c r="D655" s="172"/>
      <c r="E655" s="172"/>
      <c r="F655" s="172"/>
      <c r="K655" s="178"/>
    </row>
    <row r="656" spans="1:11" s="173" customFormat="1">
      <c r="A656" s="43"/>
      <c r="B656" s="172"/>
      <c r="C656" s="172"/>
      <c r="D656" s="172"/>
      <c r="E656" s="172"/>
      <c r="F656" s="172"/>
      <c r="K656" s="178"/>
    </row>
    <row r="657" spans="1:11" s="173" customFormat="1">
      <c r="A657" s="43"/>
      <c r="B657" s="172"/>
      <c r="C657" s="172"/>
      <c r="D657" s="172"/>
      <c r="E657" s="172"/>
      <c r="F657" s="172"/>
      <c r="K657" s="178"/>
    </row>
    <row r="658" spans="1:11" s="173" customFormat="1">
      <c r="A658" s="43"/>
      <c r="B658" s="172"/>
      <c r="C658" s="172"/>
      <c r="D658" s="172"/>
      <c r="E658" s="172"/>
      <c r="F658" s="172"/>
      <c r="K658" s="178"/>
    </row>
    <row r="659" spans="1:11" s="173" customFormat="1">
      <c r="A659" s="43"/>
      <c r="B659" s="172"/>
      <c r="C659" s="172"/>
      <c r="D659" s="172"/>
      <c r="E659" s="172"/>
      <c r="F659" s="172"/>
      <c r="K659" s="178"/>
    </row>
    <row r="660" spans="1:11" s="173" customFormat="1">
      <c r="A660" s="43"/>
      <c r="B660" s="172"/>
      <c r="C660" s="172"/>
      <c r="D660" s="172"/>
      <c r="E660" s="172"/>
      <c r="F660" s="172"/>
      <c r="K660" s="178"/>
    </row>
    <row r="661" spans="1:11" s="173" customFormat="1">
      <c r="A661" s="43"/>
      <c r="B661" s="172"/>
      <c r="C661" s="172"/>
      <c r="D661" s="172"/>
      <c r="E661" s="172"/>
      <c r="F661" s="172"/>
      <c r="K661" s="178"/>
    </row>
    <row r="662" spans="1:11" s="173" customFormat="1">
      <c r="A662" s="43"/>
      <c r="B662" s="172"/>
      <c r="C662" s="172"/>
      <c r="D662" s="172"/>
      <c r="E662" s="172"/>
      <c r="F662" s="172"/>
      <c r="K662" s="178"/>
    </row>
    <row r="663" spans="1:11" s="173" customFormat="1">
      <c r="A663" s="43"/>
      <c r="B663" s="172"/>
      <c r="C663" s="172"/>
      <c r="D663" s="172"/>
      <c r="E663" s="172"/>
      <c r="F663" s="172"/>
      <c r="K663" s="178"/>
    </row>
    <row r="664" spans="1:11" s="173" customFormat="1">
      <c r="A664" s="43"/>
      <c r="B664" s="172"/>
      <c r="C664" s="172"/>
      <c r="D664" s="172"/>
      <c r="E664" s="172"/>
      <c r="F664" s="172"/>
      <c r="K664" s="178"/>
    </row>
    <row r="665" spans="1:11" s="173" customFormat="1">
      <c r="A665" s="43"/>
      <c r="B665" s="172"/>
      <c r="C665" s="172"/>
      <c r="D665" s="172"/>
      <c r="E665" s="172"/>
      <c r="F665" s="172"/>
      <c r="K665" s="178"/>
    </row>
    <row r="666" spans="1:11" s="173" customFormat="1">
      <c r="A666" s="43"/>
      <c r="B666" s="172"/>
      <c r="C666" s="172"/>
      <c r="D666" s="172"/>
      <c r="E666" s="172"/>
      <c r="F666" s="172"/>
      <c r="K666" s="178"/>
    </row>
    <row r="667" spans="1:11" s="173" customFormat="1">
      <c r="A667" s="43"/>
      <c r="B667" s="172"/>
      <c r="C667" s="172"/>
      <c r="D667" s="172"/>
      <c r="E667" s="172"/>
      <c r="F667" s="172"/>
      <c r="K667" s="178"/>
    </row>
    <row r="668" spans="1:11" s="173" customFormat="1">
      <c r="A668" s="43"/>
      <c r="B668" s="172"/>
      <c r="C668" s="172"/>
      <c r="D668" s="172"/>
      <c r="E668" s="172"/>
      <c r="F668" s="172"/>
      <c r="K668" s="178"/>
    </row>
    <row r="669" spans="1:11" s="173" customFormat="1">
      <c r="A669" s="43"/>
      <c r="B669" s="172"/>
      <c r="C669" s="172"/>
      <c r="D669" s="172"/>
      <c r="E669" s="172"/>
      <c r="F669" s="172"/>
      <c r="K669" s="178"/>
    </row>
    <row r="670" spans="1:11" s="173" customFormat="1">
      <c r="A670" s="43"/>
      <c r="B670" s="172"/>
      <c r="C670" s="172"/>
      <c r="D670" s="172"/>
      <c r="E670" s="172"/>
      <c r="F670" s="172"/>
      <c r="K670" s="178"/>
    </row>
    <row r="671" spans="1:11" s="173" customFormat="1">
      <c r="A671" s="43"/>
      <c r="B671" s="172"/>
      <c r="C671" s="172"/>
      <c r="D671" s="172"/>
      <c r="E671" s="172"/>
      <c r="F671" s="172"/>
      <c r="K671" s="178"/>
    </row>
    <row r="672" spans="1:11" s="173" customFormat="1">
      <c r="A672" s="43"/>
      <c r="B672" s="172"/>
      <c r="C672" s="172"/>
      <c r="D672" s="172"/>
      <c r="E672" s="172"/>
      <c r="F672" s="172"/>
      <c r="K672" s="178"/>
    </row>
    <row r="673" spans="1:11" s="173" customFormat="1">
      <c r="A673" s="43"/>
      <c r="B673" s="172"/>
      <c r="C673" s="172"/>
      <c r="D673" s="172"/>
      <c r="E673" s="172"/>
      <c r="F673" s="172"/>
      <c r="K673" s="178"/>
    </row>
    <row r="674" spans="1:11" s="173" customFormat="1">
      <c r="A674" s="43"/>
      <c r="B674" s="172"/>
      <c r="C674" s="172"/>
      <c r="D674" s="172"/>
      <c r="E674" s="172"/>
      <c r="F674" s="172"/>
      <c r="K674" s="178"/>
    </row>
    <row r="675" spans="1:11" s="173" customFormat="1">
      <c r="A675" s="43"/>
      <c r="B675" s="172"/>
      <c r="C675" s="172"/>
      <c r="D675" s="172"/>
      <c r="E675" s="172"/>
      <c r="F675" s="172"/>
      <c r="K675" s="178"/>
    </row>
    <row r="676" spans="1:11" s="173" customFormat="1">
      <c r="A676" s="43"/>
      <c r="B676" s="172"/>
      <c r="C676" s="172"/>
      <c r="D676" s="172"/>
      <c r="E676" s="172"/>
      <c r="F676" s="172"/>
      <c r="K676" s="178"/>
    </row>
    <row r="677" spans="1:11" s="173" customFormat="1">
      <c r="A677" s="43"/>
      <c r="B677" s="172"/>
      <c r="C677" s="172"/>
      <c r="D677" s="172"/>
      <c r="E677" s="172"/>
      <c r="F677" s="172"/>
      <c r="K677" s="178"/>
    </row>
    <row r="678" spans="1:11" s="173" customFormat="1">
      <c r="A678" s="43"/>
      <c r="B678" s="172"/>
      <c r="C678" s="172"/>
      <c r="D678" s="172"/>
      <c r="E678" s="172"/>
      <c r="F678" s="172"/>
      <c r="K678" s="178"/>
    </row>
    <row r="679" spans="1:11" s="173" customFormat="1">
      <c r="A679" s="43"/>
      <c r="B679" s="172"/>
      <c r="C679" s="172"/>
      <c r="D679" s="172"/>
      <c r="E679" s="172"/>
      <c r="F679" s="172"/>
      <c r="K679" s="178"/>
    </row>
    <row r="680" spans="1:11" s="173" customFormat="1">
      <c r="A680" s="43"/>
      <c r="B680" s="172"/>
      <c r="C680" s="172"/>
      <c r="D680" s="172"/>
      <c r="E680" s="172"/>
      <c r="F680" s="172"/>
      <c r="K680" s="178"/>
    </row>
    <row r="681" spans="1:11" s="173" customFormat="1">
      <c r="A681" s="43"/>
      <c r="B681" s="172"/>
      <c r="C681" s="172"/>
      <c r="D681" s="172"/>
      <c r="E681" s="172"/>
      <c r="F681" s="172"/>
      <c r="K681" s="178"/>
    </row>
    <row r="682" spans="1:11" s="173" customFormat="1">
      <c r="A682" s="43"/>
      <c r="B682" s="172"/>
      <c r="C682" s="172"/>
      <c r="D682" s="172"/>
      <c r="E682" s="172"/>
      <c r="F682" s="172"/>
      <c r="K682" s="178"/>
    </row>
    <row r="683" spans="1:11" s="173" customFormat="1">
      <c r="A683" s="43"/>
      <c r="B683" s="172"/>
      <c r="C683" s="172"/>
      <c r="D683" s="172"/>
      <c r="E683" s="172"/>
      <c r="F683" s="172"/>
      <c r="K683" s="178"/>
    </row>
    <row r="684" spans="1:11" s="173" customFormat="1">
      <c r="A684" s="43"/>
      <c r="B684" s="172"/>
      <c r="C684" s="172"/>
      <c r="D684" s="172"/>
      <c r="E684" s="172"/>
      <c r="F684" s="172"/>
      <c r="K684" s="178"/>
    </row>
    <row r="685" spans="1:11" s="173" customFormat="1">
      <c r="A685" s="43"/>
      <c r="B685" s="172"/>
      <c r="C685" s="172"/>
      <c r="D685" s="172"/>
      <c r="E685" s="172"/>
      <c r="F685" s="172"/>
      <c r="K685" s="178"/>
    </row>
    <row r="686" spans="1:11" s="173" customFormat="1">
      <c r="A686" s="43"/>
      <c r="B686" s="172"/>
      <c r="C686" s="172"/>
      <c r="D686" s="172"/>
      <c r="E686" s="172"/>
      <c r="F686" s="172"/>
      <c r="K686" s="178"/>
    </row>
    <row r="687" spans="1:11" s="173" customFormat="1">
      <c r="A687" s="43"/>
      <c r="B687" s="172"/>
      <c r="C687" s="172"/>
      <c r="D687" s="172"/>
      <c r="E687" s="172"/>
      <c r="F687" s="172"/>
      <c r="K687" s="178"/>
    </row>
    <row r="688" spans="1:11" s="173" customFormat="1">
      <c r="A688" s="43"/>
      <c r="B688" s="172"/>
      <c r="C688" s="172"/>
      <c r="D688" s="172"/>
      <c r="E688" s="172"/>
      <c r="F688" s="172"/>
      <c r="K688" s="178"/>
    </row>
    <row r="689" spans="1:11" s="173" customFormat="1">
      <c r="A689" s="43"/>
      <c r="B689" s="172"/>
      <c r="C689" s="172"/>
      <c r="D689" s="172"/>
      <c r="E689" s="172"/>
      <c r="F689" s="172"/>
      <c r="K689" s="178"/>
    </row>
    <row r="690" spans="1:11" s="173" customFormat="1">
      <c r="A690" s="43"/>
      <c r="B690" s="172"/>
      <c r="C690" s="172"/>
      <c r="D690" s="172"/>
      <c r="E690" s="172"/>
      <c r="F690" s="172"/>
      <c r="K690" s="178"/>
    </row>
    <row r="691" spans="1:11" s="173" customFormat="1">
      <c r="A691" s="43"/>
      <c r="B691" s="172"/>
      <c r="C691" s="172"/>
      <c r="D691" s="172"/>
      <c r="E691" s="172"/>
      <c r="F691" s="172"/>
      <c r="K691" s="178"/>
    </row>
    <row r="692" spans="1:11" s="173" customFormat="1">
      <c r="A692" s="43"/>
      <c r="B692" s="172"/>
      <c r="C692" s="172"/>
      <c r="D692" s="172"/>
      <c r="E692" s="172"/>
      <c r="F692" s="172"/>
      <c r="K692" s="178"/>
    </row>
    <row r="693" spans="1:11" s="173" customFormat="1">
      <c r="A693" s="43"/>
      <c r="B693" s="172"/>
      <c r="C693" s="172"/>
      <c r="D693" s="172"/>
      <c r="E693" s="172"/>
      <c r="F693" s="172"/>
      <c r="K693" s="178"/>
    </row>
    <row r="694" spans="1:11" s="173" customFormat="1">
      <c r="A694" s="43"/>
      <c r="B694" s="172"/>
      <c r="C694" s="172"/>
      <c r="D694" s="172"/>
      <c r="E694" s="172"/>
      <c r="F694" s="172"/>
      <c r="K694" s="178"/>
    </row>
    <row r="695" spans="1:11" s="173" customFormat="1">
      <c r="A695" s="43"/>
      <c r="B695" s="172"/>
      <c r="C695" s="172"/>
      <c r="D695" s="172"/>
      <c r="E695" s="172"/>
      <c r="F695" s="172"/>
      <c r="K695" s="178"/>
    </row>
    <row r="696" spans="1:11" s="173" customFormat="1">
      <c r="A696" s="43"/>
      <c r="B696" s="172"/>
      <c r="C696" s="172"/>
      <c r="D696" s="172"/>
      <c r="E696" s="172"/>
      <c r="F696" s="172"/>
      <c r="K696" s="178"/>
    </row>
    <row r="697" spans="1:11" s="173" customFormat="1">
      <c r="A697" s="43"/>
      <c r="B697" s="172"/>
      <c r="C697" s="172"/>
      <c r="D697" s="172"/>
      <c r="E697" s="172"/>
      <c r="F697" s="172"/>
      <c r="K697" s="178"/>
    </row>
    <row r="698" spans="1:11" s="173" customFormat="1">
      <c r="A698" s="43"/>
      <c r="B698" s="172"/>
      <c r="C698" s="172"/>
      <c r="D698" s="172"/>
      <c r="E698" s="172"/>
      <c r="F698" s="172"/>
      <c r="K698" s="178"/>
    </row>
    <row r="699" spans="1:11" s="173" customFormat="1">
      <c r="A699" s="43"/>
      <c r="B699" s="172"/>
      <c r="C699" s="172"/>
      <c r="D699" s="172"/>
      <c r="E699" s="172"/>
      <c r="F699" s="172"/>
      <c r="K699" s="178"/>
    </row>
    <row r="700" spans="1:11" s="173" customFormat="1">
      <c r="A700" s="43"/>
      <c r="B700" s="172"/>
      <c r="C700" s="172"/>
      <c r="D700" s="172"/>
      <c r="E700" s="172"/>
      <c r="F700" s="172"/>
      <c r="K700" s="178"/>
    </row>
    <row r="701" spans="1:11" s="173" customFormat="1">
      <c r="A701" s="43"/>
      <c r="B701" s="172"/>
      <c r="C701" s="172"/>
      <c r="D701" s="172"/>
      <c r="E701" s="172"/>
      <c r="F701" s="172"/>
      <c r="K701" s="178"/>
    </row>
    <row r="702" spans="1:11" s="173" customFormat="1">
      <c r="A702" s="43"/>
      <c r="B702" s="172"/>
      <c r="C702" s="172"/>
      <c r="D702" s="172"/>
      <c r="E702" s="172"/>
      <c r="F702" s="172"/>
      <c r="K702" s="178"/>
    </row>
    <row r="703" spans="1:11" s="173" customFormat="1">
      <c r="A703" s="43"/>
      <c r="B703" s="172"/>
      <c r="C703" s="172"/>
      <c r="D703" s="172"/>
      <c r="E703" s="172"/>
      <c r="F703" s="172"/>
      <c r="K703" s="178"/>
    </row>
    <row r="704" spans="1:11" s="173" customFormat="1">
      <c r="A704" s="43"/>
      <c r="B704" s="172"/>
      <c r="C704" s="172"/>
      <c r="D704" s="172"/>
      <c r="E704" s="172"/>
      <c r="F704" s="172"/>
      <c r="K704" s="178"/>
    </row>
    <row r="705" spans="1:11" s="173" customFormat="1">
      <c r="A705" s="43"/>
      <c r="B705" s="172"/>
      <c r="C705" s="172"/>
      <c r="D705" s="172"/>
      <c r="E705" s="172"/>
      <c r="F705" s="172"/>
      <c r="K705" s="178"/>
    </row>
    <row r="706" spans="1:11" s="173" customFormat="1">
      <c r="A706" s="43"/>
      <c r="B706" s="172"/>
      <c r="C706" s="172"/>
      <c r="D706" s="172"/>
      <c r="E706" s="172"/>
      <c r="F706" s="172"/>
      <c r="K706" s="178"/>
    </row>
    <row r="707" spans="1:11" s="173" customFormat="1">
      <c r="A707" s="43"/>
      <c r="B707" s="172"/>
      <c r="C707" s="172"/>
      <c r="D707" s="172"/>
      <c r="E707" s="172"/>
      <c r="F707" s="172"/>
      <c r="K707" s="178"/>
    </row>
    <row r="708" spans="1:11" s="173" customFormat="1">
      <c r="A708" s="43"/>
      <c r="B708" s="172"/>
      <c r="C708" s="172"/>
      <c r="D708" s="172"/>
      <c r="E708" s="172"/>
      <c r="F708" s="172"/>
      <c r="K708" s="178"/>
    </row>
    <row r="709" spans="1:11" s="173" customFormat="1">
      <c r="A709" s="43"/>
      <c r="B709" s="172"/>
      <c r="C709" s="172"/>
      <c r="D709" s="172"/>
      <c r="E709" s="172"/>
      <c r="F709" s="172"/>
      <c r="K709" s="178"/>
    </row>
    <row r="710" spans="1:11" s="173" customFormat="1">
      <c r="A710" s="43"/>
      <c r="B710" s="172"/>
      <c r="C710" s="172"/>
      <c r="D710" s="172"/>
      <c r="E710" s="172"/>
      <c r="F710" s="172"/>
      <c r="K710" s="178"/>
    </row>
    <row r="711" spans="1:11" s="173" customFormat="1">
      <c r="A711" s="43"/>
      <c r="B711" s="172"/>
      <c r="C711" s="172"/>
      <c r="D711" s="172"/>
      <c r="E711" s="172"/>
      <c r="F711" s="172"/>
      <c r="K711" s="178"/>
    </row>
    <row r="712" spans="1:11" s="173" customFormat="1">
      <c r="A712" s="43"/>
      <c r="B712" s="172"/>
      <c r="C712" s="172"/>
      <c r="D712" s="172"/>
      <c r="E712" s="172"/>
      <c r="F712" s="172"/>
      <c r="K712" s="178"/>
    </row>
    <row r="713" spans="1:11" s="173" customFormat="1">
      <c r="A713" s="43"/>
      <c r="B713" s="172"/>
      <c r="C713" s="172"/>
      <c r="D713" s="172"/>
      <c r="E713" s="172"/>
      <c r="F713" s="172"/>
      <c r="K713" s="178"/>
    </row>
    <row r="714" spans="1:11" s="173" customFormat="1">
      <c r="A714" s="43"/>
      <c r="B714" s="172"/>
      <c r="C714" s="172"/>
      <c r="D714" s="172"/>
      <c r="E714" s="172"/>
      <c r="F714" s="172"/>
      <c r="K714" s="178"/>
    </row>
    <row r="715" spans="1:11" s="173" customFormat="1">
      <c r="A715" s="43"/>
      <c r="B715" s="172"/>
      <c r="C715" s="172"/>
      <c r="D715" s="172"/>
      <c r="E715" s="172"/>
      <c r="F715" s="172"/>
      <c r="K715" s="178"/>
    </row>
    <row r="716" spans="1:11" s="173" customFormat="1">
      <c r="A716" s="43"/>
      <c r="B716" s="172"/>
      <c r="C716" s="172"/>
      <c r="D716" s="172"/>
      <c r="E716" s="172"/>
      <c r="F716" s="172"/>
      <c r="K716" s="178"/>
    </row>
    <row r="717" spans="1:11" s="173" customFormat="1">
      <c r="A717" s="43"/>
      <c r="B717" s="172"/>
      <c r="C717" s="172"/>
      <c r="D717" s="172"/>
      <c r="E717" s="172"/>
      <c r="F717" s="172"/>
      <c r="K717" s="178"/>
    </row>
    <row r="718" spans="1:11" s="173" customFormat="1">
      <c r="A718" s="43"/>
      <c r="B718" s="172"/>
      <c r="C718" s="172"/>
      <c r="D718" s="172"/>
      <c r="E718" s="172"/>
      <c r="F718" s="172"/>
      <c r="K718" s="178"/>
    </row>
    <row r="719" spans="1:11" s="173" customFormat="1">
      <c r="A719" s="43"/>
      <c r="B719" s="172"/>
      <c r="C719" s="172"/>
      <c r="D719" s="172"/>
      <c r="E719" s="172"/>
      <c r="F719" s="172"/>
      <c r="K719" s="178"/>
    </row>
    <row r="720" spans="1:11" s="173" customFormat="1">
      <c r="A720" s="43"/>
      <c r="B720" s="172"/>
      <c r="C720" s="172"/>
      <c r="D720" s="172"/>
      <c r="E720" s="172"/>
      <c r="F720" s="172"/>
      <c r="K720" s="178"/>
    </row>
    <row r="721" spans="1:11" s="173" customFormat="1">
      <c r="A721" s="43"/>
      <c r="B721" s="172"/>
      <c r="C721" s="172"/>
      <c r="D721" s="172"/>
      <c r="E721" s="172"/>
      <c r="F721" s="172"/>
      <c r="K721" s="178"/>
    </row>
    <row r="722" spans="1:11" s="173" customFormat="1">
      <c r="A722" s="43"/>
      <c r="B722" s="172"/>
      <c r="C722" s="172"/>
      <c r="D722" s="172"/>
      <c r="E722" s="172"/>
      <c r="F722" s="172"/>
      <c r="K722" s="178"/>
    </row>
    <row r="723" spans="1:11" s="173" customFormat="1">
      <c r="A723" s="43"/>
      <c r="B723" s="172"/>
      <c r="C723" s="172"/>
      <c r="D723" s="172"/>
      <c r="E723" s="172"/>
      <c r="F723" s="172"/>
      <c r="K723" s="178"/>
    </row>
    <row r="724" spans="1:11" s="173" customFormat="1">
      <c r="A724" s="43"/>
      <c r="B724" s="172"/>
      <c r="C724" s="172"/>
      <c r="D724" s="172"/>
      <c r="E724" s="172"/>
      <c r="F724" s="172"/>
      <c r="K724" s="178"/>
    </row>
    <row r="725" spans="1:11" s="173" customFormat="1">
      <c r="A725" s="43"/>
      <c r="B725" s="172"/>
      <c r="C725" s="172"/>
      <c r="D725" s="172"/>
      <c r="E725" s="172"/>
      <c r="F725" s="172"/>
      <c r="K725" s="178"/>
    </row>
    <row r="726" spans="1:11" s="173" customFormat="1">
      <c r="A726" s="43"/>
      <c r="B726" s="172"/>
      <c r="C726" s="172"/>
      <c r="D726" s="172"/>
      <c r="E726" s="172"/>
      <c r="F726" s="172"/>
      <c r="K726" s="178"/>
    </row>
    <row r="727" spans="1:11" s="173" customFormat="1">
      <c r="A727" s="43"/>
      <c r="B727" s="172"/>
      <c r="C727" s="172"/>
      <c r="D727" s="172"/>
      <c r="E727" s="172"/>
      <c r="F727" s="172"/>
      <c r="K727" s="178"/>
    </row>
    <row r="728" spans="1:11" s="173" customFormat="1">
      <c r="A728" s="43"/>
      <c r="B728" s="172"/>
      <c r="C728" s="172"/>
      <c r="D728" s="172"/>
      <c r="E728" s="172"/>
      <c r="F728" s="172"/>
      <c r="K728" s="178"/>
    </row>
    <row r="729" spans="1:11" s="173" customFormat="1">
      <c r="A729" s="43"/>
      <c r="B729" s="172"/>
      <c r="C729" s="172"/>
      <c r="D729" s="172"/>
      <c r="E729" s="172"/>
      <c r="F729" s="172"/>
      <c r="K729" s="178"/>
    </row>
    <row r="730" spans="1:11" s="173" customFormat="1">
      <c r="A730" s="43"/>
      <c r="B730" s="172"/>
      <c r="C730" s="172"/>
      <c r="D730" s="172"/>
      <c r="E730" s="172"/>
      <c r="F730" s="172"/>
      <c r="K730" s="178"/>
    </row>
    <row r="731" spans="1:11" s="173" customFormat="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c r="A733" s="43"/>
      <c r="B733" s="172"/>
      <c r="C733" s="172"/>
      <c r="D733" s="172"/>
      <c r="E733" s="172"/>
      <c r="F733" s="172"/>
      <c r="K733" s="178"/>
    </row>
    <row r="734" spans="1:11">
      <c r="B734" s="172"/>
      <c r="C734" s="172"/>
      <c r="D734" s="172"/>
      <c r="E734" s="172"/>
      <c r="F734" s="172"/>
      <c r="G734" s="59" t="str">
        <f>(IF(E693&lt;&gt;0,$G$2,IF(F693&lt;&gt;0,$G$2,"")))</f>
        <v/>
      </c>
    </row>
  </sheetData>
  <sheetProtection password="81B0" sheet="1"/>
  <mergeCells count="145">
    <mergeCell ref="B7:D7"/>
    <mergeCell ref="B9:D9"/>
    <mergeCell ref="B12:D12"/>
    <mergeCell ref="C22:D22"/>
    <mergeCell ref="C23:D23"/>
    <mergeCell ref="C24:D24"/>
    <mergeCell ref="C19:D19"/>
    <mergeCell ref="C20:D20"/>
    <mergeCell ref="C25:D25"/>
    <mergeCell ref="C21:D21"/>
    <mergeCell ref="C26:D26"/>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B56:D56"/>
    <mergeCell ref="B59:D59"/>
    <mergeCell ref="L63:L65"/>
    <mergeCell ref="M63:M65"/>
    <mergeCell ref="C39:D39"/>
    <mergeCell ref="C40:D40"/>
    <mergeCell ref="C44:D44"/>
    <mergeCell ref="C45:D45"/>
    <mergeCell ref="C48:D48"/>
    <mergeCell ref="B54:D54"/>
    <mergeCell ref="C47:D47"/>
    <mergeCell ref="C46:D4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80:D80"/>
    <mergeCell ref="C81:D81"/>
    <mergeCell ref="C82:D82"/>
    <mergeCell ref="C83:D83"/>
    <mergeCell ref="C84:D84"/>
    <mergeCell ref="C85:D85"/>
    <mergeCell ref="C86:D86"/>
    <mergeCell ref="C87:D87"/>
    <mergeCell ref="N63:N65"/>
    <mergeCell ref="C77:D77"/>
    <mergeCell ref="C76:D76"/>
    <mergeCell ref="C88:D88"/>
    <mergeCell ref="C89:D89"/>
    <mergeCell ref="C92:D92"/>
    <mergeCell ref="C93:D93"/>
    <mergeCell ref="C94:D94"/>
    <mergeCell ref="C95:D95"/>
    <mergeCell ref="C96:D96"/>
    <mergeCell ref="B99:D99"/>
    <mergeCell ref="C90:D90"/>
    <mergeCell ref="C91:D91"/>
    <mergeCell ref="C114:D114"/>
    <mergeCell ref="C130:D130"/>
    <mergeCell ref="C115:D115"/>
    <mergeCell ref="B101:D101"/>
    <mergeCell ref="B104:D104"/>
    <mergeCell ref="C108:D108"/>
    <mergeCell ref="C109:D109"/>
    <mergeCell ref="C112:D112"/>
    <mergeCell ref="C129:D129"/>
    <mergeCell ref="C116:D116"/>
    <mergeCell ref="C117:D117"/>
    <mergeCell ref="C113:D113"/>
    <mergeCell ref="C110:D110"/>
    <mergeCell ref="C111:D111"/>
    <mergeCell ref="C131:D131"/>
    <mergeCell ref="C119:D119"/>
    <mergeCell ref="C121:D121"/>
    <mergeCell ref="C122:D122"/>
    <mergeCell ref="C123:D123"/>
    <mergeCell ref="C118:D118"/>
    <mergeCell ref="C126:D126"/>
    <mergeCell ref="C127:D127"/>
    <mergeCell ref="C124:D124"/>
    <mergeCell ref="C125:D125"/>
    <mergeCell ref="C128:D128"/>
    <mergeCell ref="C132:D132"/>
    <mergeCell ref="B136:D136"/>
    <mergeCell ref="B138:D138"/>
    <mergeCell ref="B141:D141"/>
    <mergeCell ref="B152:D152"/>
    <mergeCell ref="B154:D154"/>
    <mergeCell ref="B157:D157"/>
    <mergeCell ref="C166:D166"/>
    <mergeCell ref="C161:D161"/>
    <mergeCell ref="C162:D162"/>
    <mergeCell ref="C163:D163"/>
    <mergeCell ref="C164:D164"/>
    <mergeCell ref="C165:D165"/>
    <mergeCell ref="C183:D183"/>
    <mergeCell ref="C184:D184"/>
    <mergeCell ref="C178:D178"/>
    <mergeCell ref="C181:D181"/>
    <mergeCell ref="C182:D182"/>
    <mergeCell ref="C175:D175"/>
    <mergeCell ref="C177:D177"/>
    <mergeCell ref="C167:D167"/>
    <mergeCell ref="C168:D168"/>
    <mergeCell ref="C179:D179"/>
    <mergeCell ref="C180:D180"/>
    <mergeCell ref="C169:D169"/>
    <mergeCell ref="C170:D170"/>
    <mergeCell ref="C171:D171"/>
    <mergeCell ref="C172:D172"/>
    <mergeCell ref="C173:D173"/>
    <mergeCell ref="C174:D174"/>
    <mergeCell ref="C176:D176"/>
    <mergeCell ref="C209:D209"/>
    <mergeCell ref="C198:D198"/>
    <mergeCell ref="C199:D199"/>
    <mergeCell ref="C185:D185"/>
    <mergeCell ref="B191:D191"/>
    <mergeCell ref="C207:D207"/>
    <mergeCell ref="C208:D208"/>
    <mergeCell ref="C201:D201"/>
    <mergeCell ref="C202:D202"/>
    <mergeCell ref="C205:D205"/>
    <mergeCell ref="B189:D189"/>
    <mergeCell ref="B194:D194"/>
    <mergeCell ref="C206:D206"/>
    <mergeCell ref="C203:D203"/>
    <mergeCell ref="C204:D204"/>
    <mergeCell ref="C200:D200"/>
  </mergeCells>
  <phoneticPr fontId="3" type="noConversion"/>
  <dataValidations count="2">
    <dataValidation type="whole" errorStyle="information" operator="lessThan" allowBlank="1" showInputMessage="1" showErrorMessage="1" error="Въвежда се отрицателно число !" sqref="E119:J119">
      <formula1>0</formula1>
    </dataValidation>
    <dataValidation type="whole" errorStyle="information"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4" right="0.35433070866141736" top="0.39370078740157483" bottom="0.59055118110236227"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PrintPub">
                <anchor moveWithCells="1" sizeWithCells="1">
                  <from>
                    <xdr:col>0</xdr:col>
                    <xdr:colOff>0</xdr:colOff>
                    <xdr:row>1</xdr:row>
                    <xdr:rowOff>0</xdr:rowOff>
                  </from>
                  <to>
                    <xdr:col>0</xdr:col>
                    <xdr:colOff>0</xdr:colOff>
                    <xdr:row>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filterMode="1"/>
  <dimension ref="A1:IK1469"/>
  <sheetViews>
    <sheetView tabSelected="1" topLeftCell="B402" zoomScale="59" zoomScaleNormal="59" zoomScaleSheetLayoutView="75" workbookViewId="0">
      <selection activeCell="D4" sqref="D4"/>
    </sheetView>
  </sheetViews>
  <sheetFormatPr defaultRowHeight="15.75"/>
  <cols>
    <col min="1" max="1" width="5.28515625" style="1" hidden="1" customWidth="1"/>
    <col min="2" max="2" width="8.28515625" style="1" customWidth="1"/>
    <col min="3" max="3" width="10.42578125" style="1" customWidth="1"/>
    <col min="4" max="4" width="90.140625" style="2" customWidth="1"/>
    <col min="5" max="6" width="19.28515625" style="1" customWidth="1"/>
    <col min="7" max="10" width="18.42578125" style="1" customWidth="1"/>
    <col min="11" max="11" width="9.85546875" style="4" hidden="1" customWidth="1"/>
    <col min="12" max="12" width="2.5703125" style="312" customWidth="1"/>
    <col min="13" max="26" width="11.7109375" style="351" customWidth="1"/>
    <col min="27" max="16384" width="9.140625" style="351"/>
  </cols>
  <sheetData>
    <row r="1" spans="1:12" ht="18.75" hidden="1" customHeight="1">
      <c r="A1" s="1" t="s">
        <v>1774</v>
      </c>
      <c r="C1" s="1" t="s">
        <v>1776</v>
      </c>
      <c r="D1" s="2" t="s">
        <v>1777</v>
      </c>
      <c r="E1" s="1" t="s">
        <v>1778</v>
      </c>
      <c r="F1" s="1" t="s">
        <v>1779</v>
      </c>
      <c r="G1" s="1" t="s">
        <v>1779</v>
      </c>
      <c r="H1" s="1" t="s">
        <v>1779</v>
      </c>
      <c r="I1" s="1" t="s">
        <v>1779</v>
      </c>
      <c r="J1" s="1" t="s">
        <v>1779</v>
      </c>
      <c r="K1" s="3" t="s">
        <v>2217</v>
      </c>
      <c r="L1" s="311"/>
    </row>
    <row r="2" spans="1:12" ht="12.75" customHeight="1">
      <c r="A2" s="292">
        <v>2</v>
      </c>
      <c r="B2" s="292"/>
      <c r="C2" s="292"/>
      <c r="D2" s="307"/>
      <c r="E2" s="292"/>
      <c r="F2" s="292"/>
      <c r="G2" s="292"/>
      <c r="H2" s="292"/>
      <c r="I2" s="292"/>
      <c r="J2" s="292"/>
      <c r="K2" s="1529">
        <v>1</v>
      </c>
      <c r="L2" s="458"/>
    </row>
    <row r="3" spans="1:12">
      <c r="A3" s="292"/>
      <c r="B3" s="1816" t="s">
        <v>188</v>
      </c>
      <c r="C3" s="1817">
        <f>YEAR(F9)</f>
        <v>2017</v>
      </c>
      <c r="D3" s="307"/>
      <c r="E3" s="313"/>
      <c r="F3" s="292"/>
      <c r="G3" s="292"/>
      <c r="H3" s="292"/>
      <c r="I3" s="292"/>
      <c r="J3" s="292"/>
      <c r="K3" s="4">
        <v>1</v>
      </c>
      <c r="L3" s="458"/>
    </row>
    <row r="4" spans="1:12">
      <c r="A4" s="292"/>
      <c r="B4" s="292"/>
      <c r="C4" s="292"/>
      <c r="D4" s="307"/>
      <c r="E4" s="314"/>
      <c r="F4" s="292"/>
      <c r="G4" s="292"/>
      <c r="H4" s="292"/>
      <c r="I4" s="292"/>
      <c r="J4" s="292"/>
      <c r="K4" s="4">
        <v>1</v>
      </c>
      <c r="L4" s="458"/>
    </row>
    <row r="5" spans="1:12">
      <c r="A5" s="292"/>
      <c r="B5" s="292"/>
      <c r="C5" s="315"/>
      <c r="D5" s="307"/>
      <c r="E5" s="292" t="s">
        <v>2183</v>
      </c>
      <c r="F5" s="292" t="s">
        <v>2183</v>
      </c>
      <c r="G5" s="292" t="s">
        <v>2183</v>
      </c>
      <c r="H5" s="292" t="s">
        <v>2183</v>
      </c>
      <c r="I5" s="292" t="s">
        <v>2183</v>
      </c>
      <c r="J5" s="292" t="s">
        <v>2183</v>
      </c>
      <c r="K5" s="4">
        <v>1</v>
      </c>
      <c r="L5" s="458"/>
    </row>
    <row r="6" spans="1:12">
      <c r="A6" s="292"/>
      <c r="B6" s="292"/>
      <c r="C6" s="306"/>
      <c r="D6" s="308"/>
      <c r="E6" s="314"/>
      <c r="F6" s="292" t="s">
        <v>2183</v>
      </c>
      <c r="G6" s="292" t="s">
        <v>2183</v>
      </c>
      <c r="H6" s="292" t="s">
        <v>2183</v>
      </c>
      <c r="I6" s="292" t="s">
        <v>2183</v>
      </c>
      <c r="J6" s="292" t="s">
        <v>2183</v>
      </c>
      <c r="K6" s="4">
        <v>1</v>
      </c>
      <c r="L6" s="458"/>
    </row>
    <row r="7" spans="1:12">
      <c r="A7" s="292"/>
      <c r="B7" s="2197" t="str">
        <f>VLOOKUP(E15,SMETKA,2,FALSE)</f>
        <v>ОТЧЕТНИ ДАННИ ПО ЕБК ЗА ИЗПЪЛНЕНИЕТО НА БЮДЖЕТА</v>
      </c>
      <c r="C7" s="2198"/>
      <c r="D7" s="2198"/>
      <c r="E7" s="1063"/>
      <c r="F7" s="1063"/>
      <c r="G7" s="1063"/>
      <c r="H7" s="1063"/>
      <c r="I7" s="1063"/>
      <c r="J7" s="1063"/>
      <c r="K7" s="4">
        <v>1</v>
      </c>
      <c r="L7" s="458"/>
    </row>
    <row r="8" spans="1:12" ht="18.75" customHeight="1">
      <c r="A8" s="292"/>
      <c r="B8" s="292"/>
      <c r="C8" s="306"/>
      <c r="D8" s="308"/>
      <c r="E8" s="389" t="s">
        <v>1230</v>
      </c>
      <c r="F8" s="1139" t="s">
        <v>2083</v>
      </c>
      <c r="G8" s="316"/>
      <c r="H8" s="1061" t="s">
        <v>1399</v>
      </c>
      <c r="I8" s="316"/>
      <c r="J8" s="316"/>
      <c r="K8" s="4">
        <v>1</v>
      </c>
      <c r="L8" s="458"/>
    </row>
    <row r="9" spans="1:12" ht="27" customHeight="1">
      <c r="B9" s="2199" t="s">
        <v>2216</v>
      </c>
      <c r="C9" s="2200"/>
      <c r="D9" s="2201"/>
      <c r="E9" s="1068">
        <v>42736</v>
      </c>
      <c r="F9" s="1069">
        <v>43100</v>
      </c>
      <c r="G9" s="316"/>
      <c r="H9" s="1865">
        <v>112121473</v>
      </c>
      <c r="I9" s="2155">
        <v>30010130</v>
      </c>
      <c r="J9" s="2156"/>
      <c r="K9" s="4">
        <v>1</v>
      </c>
      <c r="L9" s="458"/>
    </row>
    <row r="10" spans="1:12">
      <c r="A10" s="292"/>
      <c r="B10" s="309" t="s">
        <v>1232</v>
      </c>
      <c r="C10" s="292"/>
      <c r="D10" s="307"/>
      <c r="E10" s="316"/>
      <c r="F10" s="316"/>
      <c r="G10" s="316"/>
      <c r="H10" s="1061"/>
      <c r="I10" s="2157" t="s">
        <v>99</v>
      </c>
      <c r="J10" s="2157"/>
      <c r="K10" s="4">
        <v>1</v>
      </c>
      <c r="L10" s="458"/>
    </row>
    <row r="11" spans="1:12" ht="6" customHeight="1">
      <c r="A11" s="292"/>
      <c r="B11" s="309"/>
      <c r="C11" s="292"/>
      <c r="D11" s="307"/>
      <c r="E11" s="309"/>
      <c r="F11" s="292"/>
      <c r="G11" s="316"/>
      <c r="H11" s="1061"/>
      <c r="I11" s="2158"/>
      <c r="J11" s="2158"/>
      <c r="K11" s="4">
        <v>1</v>
      </c>
      <c r="L11" s="458"/>
    </row>
    <row r="12" spans="1:12" ht="27" customHeight="1">
      <c r="B12" s="2166" t="str">
        <f>VLOOKUP(F12,PRBK,2,FALSE)</f>
        <v xml:space="preserve">Министерски съвет </v>
      </c>
      <c r="C12" s="2167"/>
      <c r="D12" s="2168"/>
      <c r="E12" s="1522" t="s">
        <v>1340</v>
      </c>
      <c r="F12" s="1898" t="s">
        <v>196</v>
      </c>
      <c r="G12" s="316"/>
      <c r="H12" s="1061"/>
      <c r="I12" s="2158"/>
      <c r="J12" s="2158"/>
      <c r="K12" s="4">
        <v>1</v>
      </c>
      <c r="L12" s="458"/>
    </row>
    <row r="13" spans="1:12" ht="18" customHeight="1">
      <c r="B13" s="379" t="s">
        <v>1231</v>
      </c>
      <c r="C13" s="292"/>
      <c r="D13" s="307"/>
      <c r="E13" s="1141"/>
      <c r="F13" s="1061"/>
      <c r="G13" s="316"/>
      <c r="H13" s="1062"/>
      <c r="I13" s="1063"/>
      <c r="J13" s="319"/>
      <c r="K13" s="4">
        <v>1</v>
      </c>
      <c r="L13" s="458"/>
    </row>
    <row r="14" spans="1:12" ht="20.25" customHeight="1">
      <c r="B14" s="309"/>
      <c r="C14" s="292"/>
      <c r="D14" s="307"/>
      <c r="E14" s="1141"/>
      <c r="F14" s="1061"/>
      <c r="G14" s="316"/>
      <c r="H14" s="1062"/>
      <c r="I14" s="1063"/>
      <c r="J14" s="319"/>
      <c r="K14" s="4">
        <v>1</v>
      </c>
      <c r="L14" s="458"/>
    </row>
    <row r="15" spans="1:12" ht="21" customHeight="1">
      <c r="B15" s="309"/>
      <c r="C15" s="292"/>
      <c r="D15" s="1142" t="s">
        <v>1330</v>
      </c>
      <c r="E15" s="1279">
        <v>0</v>
      </c>
      <c r="F15" s="1498" t="str">
        <f>+IF(+E15=0,"БЮДЖЕТ",+IF(+E15=98,"СЕС - КСФ",+IF(+E15=42,"СЕС - РА",+IF(+E15=96,"СЕС - ДЕС",+IF(+E15=97,"СЕС - ДМП",+IF(+E15=33,"Чужди средства"))))))</f>
        <v>БЮДЖЕТ</v>
      </c>
      <c r="G15" s="316"/>
      <c r="H15" s="1062"/>
      <c r="I15" s="1063"/>
      <c r="J15" s="319"/>
      <c r="K15" s="4">
        <v>1</v>
      </c>
      <c r="L15" s="458"/>
    </row>
    <row r="16" spans="1:12" ht="7.5" customHeight="1">
      <c r="A16" s="5"/>
      <c r="B16" s="317"/>
      <c r="C16" s="317"/>
      <c r="D16" s="317"/>
      <c r="E16" s="318"/>
      <c r="F16" s="316"/>
      <c r="G16" s="316"/>
      <c r="H16" s="1062"/>
      <c r="I16" s="1063"/>
      <c r="J16" s="319"/>
      <c r="K16" s="4">
        <v>1</v>
      </c>
      <c r="L16" s="458"/>
    </row>
    <row r="17" spans="1:26" ht="6.75" customHeight="1">
      <c r="A17" s="5"/>
      <c r="B17" s="292"/>
      <c r="C17" s="306"/>
      <c r="D17" s="1063"/>
      <c r="E17" s="1063"/>
      <c r="F17" s="1063"/>
      <c r="G17" s="1063"/>
      <c r="H17" s="1063"/>
      <c r="I17" s="1063"/>
      <c r="J17" s="319"/>
      <c r="K17" s="4">
        <v>1</v>
      </c>
      <c r="L17" s="458"/>
    </row>
    <row r="18" spans="1:26" ht="16.5" thickBot="1">
      <c r="B18" s="292"/>
      <c r="C18" s="306"/>
      <c r="D18" s="308"/>
      <c r="F18" s="310"/>
      <c r="G18" s="310"/>
      <c r="H18" s="310"/>
      <c r="I18" s="310"/>
      <c r="J18" s="412" t="s">
        <v>2187</v>
      </c>
      <c r="K18" s="4">
        <v>1</v>
      </c>
      <c r="L18" s="458"/>
    </row>
    <row r="19" spans="1:26" ht="22.5" customHeight="1">
      <c r="A19" s="482"/>
      <c r="B19" s="390"/>
      <c r="C19" s="391"/>
      <c r="D19" s="392" t="s">
        <v>1218</v>
      </c>
      <c r="E19" s="388" t="s">
        <v>2189</v>
      </c>
      <c r="F19" s="394" t="s">
        <v>1217</v>
      </c>
      <c r="G19" s="395"/>
      <c r="H19" s="396"/>
      <c r="I19" s="395"/>
      <c r="J19" s="397"/>
      <c r="K19" s="4">
        <v>1</v>
      </c>
      <c r="L19" s="481"/>
    </row>
    <row r="20" spans="1:26" ht="49.5" customHeight="1">
      <c r="A20" s="482"/>
      <c r="B20" s="407" t="s">
        <v>2137</v>
      </c>
      <c r="C20" s="408" t="s">
        <v>2191</v>
      </c>
      <c r="D20" s="409" t="s">
        <v>1216</v>
      </c>
      <c r="E20" s="410">
        <f>$C$3</f>
        <v>2017</v>
      </c>
      <c r="F20" s="411" t="s">
        <v>1215</v>
      </c>
      <c r="G20" s="1955" t="s">
        <v>1214</v>
      </c>
      <c r="H20" s="1956" t="s">
        <v>911</v>
      </c>
      <c r="I20" s="1956" t="s">
        <v>1203</v>
      </c>
      <c r="J20" s="1957" t="s">
        <v>1204</v>
      </c>
      <c r="K20" s="4">
        <v>1</v>
      </c>
      <c r="L20" s="481"/>
    </row>
    <row r="21" spans="1:26" ht="18.75">
      <c r="A21" s="482"/>
      <c r="B21" s="402"/>
      <c r="C21" s="403"/>
      <c r="D21" s="404" t="s">
        <v>2192</v>
      </c>
      <c r="E21" s="405" t="s">
        <v>1781</v>
      </c>
      <c r="F21" s="406" t="s">
        <v>1782</v>
      </c>
      <c r="G21" s="398" t="s">
        <v>925</v>
      </c>
      <c r="H21" s="399" t="s">
        <v>926</v>
      </c>
      <c r="I21" s="400" t="s">
        <v>898</v>
      </c>
      <c r="J21" s="401" t="s">
        <v>1185</v>
      </c>
      <c r="K21" s="4">
        <v>1</v>
      </c>
      <c r="L21" s="481"/>
    </row>
    <row r="22" spans="1:26" s="352" customFormat="1" ht="18.75" hidden="1" customHeight="1">
      <c r="A22" s="483">
        <v>5</v>
      </c>
      <c r="B22" s="291">
        <v>100</v>
      </c>
      <c r="C22" s="2202" t="s">
        <v>2193</v>
      </c>
      <c r="D22" s="2203"/>
      <c r="E22" s="393">
        <f t="shared" ref="E22:J22" si="0">SUM(E23:E27)</f>
        <v>0</v>
      </c>
      <c r="F22" s="393">
        <f t="shared" si="0"/>
        <v>0</v>
      </c>
      <c r="G22" s="606">
        <f t="shared" si="0"/>
        <v>0</v>
      </c>
      <c r="H22" s="607">
        <f t="shared" si="0"/>
        <v>0</v>
      </c>
      <c r="I22" s="608">
        <f t="shared" si="0"/>
        <v>0</v>
      </c>
      <c r="J22" s="609">
        <f t="shared" si="0"/>
        <v>0</v>
      </c>
      <c r="K22" s="4" t="str">
        <f t="shared" ref="K22:K88" si="1">(IF($E22&lt;&gt;0,$K$2,IF($F22&lt;&gt;0,$K$2,IF($G22&lt;&gt;0,$K$2,IF($H22&lt;&gt;0,$K$2,IF($I22&lt;&gt;0,$K$2,IF($J22&lt;&gt;0,$K$2,"")))))))</f>
        <v/>
      </c>
      <c r="L22" s="212"/>
      <c r="M22" s="351"/>
      <c r="N22" s="351"/>
      <c r="O22" s="351"/>
      <c r="P22" s="351"/>
      <c r="Q22" s="351"/>
      <c r="R22" s="351"/>
      <c r="S22" s="351"/>
      <c r="T22" s="351"/>
      <c r="U22" s="351"/>
      <c r="V22" s="351"/>
      <c r="W22" s="351"/>
      <c r="X22" s="351"/>
      <c r="Y22" s="351"/>
      <c r="Z22" s="351"/>
    </row>
    <row r="23" spans="1:26" ht="18.75" hidden="1" customHeight="1">
      <c r="A23" s="484">
        <v>10</v>
      </c>
      <c r="B23" s="293"/>
      <c r="C23" s="294">
        <v>101</v>
      </c>
      <c r="D23" s="295" t="s">
        <v>2194</v>
      </c>
      <c r="E23" s="620"/>
      <c r="F23" s="621">
        <f>G23+H23+I23+J23</f>
        <v>0</v>
      </c>
      <c r="G23" s="543"/>
      <c r="H23" s="544"/>
      <c r="I23" s="544"/>
      <c r="J23" s="545"/>
      <c r="K23" s="4" t="str">
        <f t="shared" si="1"/>
        <v/>
      </c>
      <c r="L23" s="212"/>
    </row>
    <row r="24" spans="1:26" hidden="1">
      <c r="A24" s="484">
        <v>15</v>
      </c>
      <c r="B24" s="293"/>
      <c r="C24" s="296">
        <v>102</v>
      </c>
      <c r="D24" s="297" t="s">
        <v>605</v>
      </c>
      <c r="E24" s="622"/>
      <c r="F24" s="623">
        <f>G24+H24+I24+J24</f>
        <v>0</v>
      </c>
      <c r="G24" s="546"/>
      <c r="H24" s="547"/>
      <c r="I24" s="547"/>
      <c r="J24" s="548"/>
      <c r="K24" s="4" t="str">
        <f t="shared" si="1"/>
        <v/>
      </c>
      <c r="L24" s="212"/>
      <c r="M24" s="352"/>
      <c r="N24" s="352"/>
      <c r="O24" s="352"/>
      <c r="P24" s="352"/>
      <c r="Q24" s="352"/>
      <c r="R24" s="352"/>
      <c r="S24" s="352"/>
      <c r="T24" s="352"/>
      <c r="U24" s="352"/>
      <c r="V24" s="352"/>
      <c r="W24" s="352"/>
      <c r="X24" s="352"/>
      <c r="Y24" s="352"/>
      <c r="Z24" s="352"/>
    </row>
    <row r="25" spans="1:26" ht="18.75" hidden="1" customHeight="1">
      <c r="A25" s="484">
        <v>20</v>
      </c>
      <c r="B25" s="293"/>
      <c r="C25" s="296">
        <v>103</v>
      </c>
      <c r="D25" s="297" t="s">
        <v>606</v>
      </c>
      <c r="E25" s="622"/>
      <c r="F25" s="623">
        <f>G25+H25+I25+J25</f>
        <v>0</v>
      </c>
      <c r="G25" s="546"/>
      <c r="H25" s="547"/>
      <c r="I25" s="547"/>
      <c r="J25" s="548"/>
      <c r="K25" s="4" t="str">
        <f t="shared" si="1"/>
        <v/>
      </c>
      <c r="L25" s="212"/>
    </row>
    <row r="26" spans="1:26" ht="18.75" hidden="1" customHeight="1">
      <c r="A26" s="484">
        <v>20</v>
      </c>
      <c r="B26" s="293"/>
      <c r="C26" s="296">
        <v>108</v>
      </c>
      <c r="D26" s="298" t="s">
        <v>607</v>
      </c>
      <c r="E26" s="622"/>
      <c r="F26" s="623">
        <f>G26+H26+I26+J26</f>
        <v>0</v>
      </c>
      <c r="G26" s="546"/>
      <c r="H26" s="547"/>
      <c r="I26" s="547"/>
      <c r="J26" s="548"/>
      <c r="K26" s="4" t="str">
        <f t="shared" si="1"/>
        <v/>
      </c>
      <c r="L26" s="212"/>
    </row>
    <row r="27" spans="1:26" ht="21" hidden="1" customHeight="1">
      <c r="A27" s="484">
        <v>21</v>
      </c>
      <c r="B27" s="293"/>
      <c r="C27" s="320">
        <v>109</v>
      </c>
      <c r="D27" s="321" t="s">
        <v>966</v>
      </c>
      <c r="E27" s="624"/>
      <c r="F27" s="625">
        <f>G27+H27+I27+J27</f>
        <v>0</v>
      </c>
      <c r="G27" s="610"/>
      <c r="H27" s="611"/>
      <c r="I27" s="611"/>
      <c r="J27" s="612"/>
      <c r="K27" s="4" t="str">
        <f t="shared" si="1"/>
        <v/>
      </c>
      <c r="L27" s="212"/>
    </row>
    <row r="28" spans="1:26" s="353" customFormat="1" ht="18.75" hidden="1" customHeight="1">
      <c r="A28" s="485">
        <v>25</v>
      </c>
      <c r="B28" s="322">
        <v>200</v>
      </c>
      <c r="C28" s="2195" t="s">
        <v>2195</v>
      </c>
      <c r="D28" s="2196"/>
      <c r="E28" s="326">
        <f t="shared" ref="E28:J28" si="2">SUM(E29:E32)</f>
        <v>0</v>
      </c>
      <c r="F28" s="326">
        <f t="shared" si="2"/>
        <v>0</v>
      </c>
      <c r="G28" s="613">
        <f t="shared" si="2"/>
        <v>0</v>
      </c>
      <c r="H28" s="614">
        <f t="shared" si="2"/>
        <v>0</v>
      </c>
      <c r="I28" s="615">
        <f t="shared" si="2"/>
        <v>0</v>
      </c>
      <c r="J28" s="616">
        <f t="shared" si="2"/>
        <v>0</v>
      </c>
      <c r="K28" s="4" t="str">
        <f t="shared" si="1"/>
        <v/>
      </c>
      <c r="L28" s="212"/>
      <c r="M28" s="351"/>
      <c r="N28" s="351"/>
      <c r="O28" s="351"/>
      <c r="P28" s="351"/>
      <c r="Q28" s="351"/>
      <c r="R28" s="351"/>
      <c r="S28" s="351"/>
      <c r="T28" s="351"/>
      <c r="U28" s="351"/>
      <c r="V28" s="351"/>
      <c r="W28" s="351"/>
      <c r="X28" s="351"/>
      <c r="Y28" s="351"/>
      <c r="Z28" s="351"/>
    </row>
    <row r="29" spans="1:26" ht="18.75" hidden="1" customHeight="1">
      <c r="A29" s="484">
        <v>30</v>
      </c>
      <c r="B29" s="300"/>
      <c r="C29" s="294">
        <v>201</v>
      </c>
      <c r="D29" s="295" t="s">
        <v>2196</v>
      </c>
      <c r="E29" s="620"/>
      <c r="F29" s="621">
        <f>G29+H29+I29+J29</f>
        <v>0</v>
      </c>
      <c r="G29" s="543"/>
      <c r="H29" s="544"/>
      <c r="I29" s="544"/>
      <c r="J29" s="545"/>
      <c r="K29" s="4" t="str">
        <f t="shared" si="1"/>
        <v/>
      </c>
      <c r="L29" s="212"/>
    </row>
    <row r="30" spans="1:26" ht="18.75" hidden="1" customHeight="1">
      <c r="A30" s="484">
        <v>35</v>
      </c>
      <c r="B30" s="300"/>
      <c r="C30" s="296">
        <v>202</v>
      </c>
      <c r="D30" s="297" t="s">
        <v>2197</v>
      </c>
      <c r="E30" s="622"/>
      <c r="F30" s="623">
        <f>G30+H30+I30+J30</f>
        <v>0</v>
      </c>
      <c r="G30" s="546"/>
      <c r="H30" s="547"/>
      <c r="I30" s="547"/>
      <c r="J30" s="548"/>
      <c r="K30" s="4" t="str">
        <f t="shared" si="1"/>
        <v/>
      </c>
      <c r="L30" s="212"/>
      <c r="M30" s="353"/>
      <c r="N30" s="353"/>
      <c r="O30" s="353"/>
      <c r="P30" s="353"/>
      <c r="Q30" s="353"/>
      <c r="R30" s="353"/>
      <c r="S30" s="353"/>
      <c r="T30" s="353"/>
      <c r="U30" s="353"/>
      <c r="V30" s="353"/>
      <c r="W30" s="353"/>
      <c r="X30" s="353"/>
      <c r="Y30" s="353"/>
      <c r="Z30" s="353"/>
    </row>
    <row r="31" spans="1:26" ht="18.75" hidden="1" customHeight="1">
      <c r="A31" s="484">
        <v>40</v>
      </c>
      <c r="B31" s="300"/>
      <c r="C31" s="296">
        <v>203</v>
      </c>
      <c r="D31" s="297" t="s">
        <v>2198</v>
      </c>
      <c r="E31" s="622"/>
      <c r="F31" s="623">
        <f>G31+H31+I31+J31</f>
        <v>0</v>
      </c>
      <c r="G31" s="546"/>
      <c r="H31" s="547"/>
      <c r="I31" s="547"/>
      <c r="J31" s="548"/>
      <c r="K31" s="4" t="str">
        <f t="shared" si="1"/>
        <v/>
      </c>
      <c r="L31" s="212"/>
    </row>
    <row r="32" spans="1:26" ht="18.75" hidden="1" customHeight="1">
      <c r="A32" s="484">
        <v>45</v>
      </c>
      <c r="B32" s="300"/>
      <c r="C32" s="320">
        <v>204</v>
      </c>
      <c r="D32" s="327" t="s">
        <v>2199</v>
      </c>
      <c r="E32" s="626"/>
      <c r="F32" s="627">
        <f>G32+H32+I32+J32</f>
        <v>0</v>
      </c>
      <c r="G32" s="555"/>
      <c r="H32" s="556"/>
      <c r="I32" s="556"/>
      <c r="J32" s="557"/>
      <c r="K32" s="4" t="str">
        <f t="shared" si="1"/>
        <v/>
      </c>
      <c r="L32" s="212"/>
    </row>
    <row r="33" spans="1:26" s="353" customFormat="1" ht="18.75" hidden="1" customHeight="1">
      <c r="A33" s="485">
        <v>50</v>
      </c>
      <c r="B33" s="322">
        <v>400</v>
      </c>
      <c r="C33" s="2195" t="s">
        <v>2200</v>
      </c>
      <c r="D33" s="2196"/>
      <c r="E33" s="326">
        <f t="shared" ref="E33:J33" si="3">SUM(E34:E38)</f>
        <v>0</v>
      </c>
      <c r="F33" s="326">
        <f t="shared" si="3"/>
        <v>0</v>
      </c>
      <c r="G33" s="613">
        <f t="shared" si="3"/>
        <v>0</v>
      </c>
      <c r="H33" s="614">
        <f t="shared" si="3"/>
        <v>0</v>
      </c>
      <c r="I33" s="615">
        <f t="shared" si="3"/>
        <v>0</v>
      </c>
      <c r="J33" s="616">
        <f t="shared" si="3"/>
        <v>0</v>
      </c>
      <c r="K33" s="4" t="str">
        <f t="shared" si="1"/>
        <v/>
      </c>
      <c r="L33" s="212"/>
      <c r="M33" s="351"/>
      <c r="N33" s="351"/>
      <c r="O33" s="351"/>
      <c r="P33" s="351"/>
      <c r="Q33" s="351"/>
      <c r="R33" s="351"/>
      <c r="S33" s="351"/>
      <c r="T33" s="351"/>
      <c r="U33" s="351"/>
      <c r="V33" s="351"/>
      <c r="W33" s="351"/>
      <c r="X33" s="351"/>
      <c r="Y33" s="351"/>
      <c r="Z33" s="351"/>
    </row>
    <row r="34" spans="1:26" ht="18.75" hidden="1" customHeight="1">
      <c r="A34" s="484">
        <v>55</v>
      </c>
      <c r="B34" s="293"/>
      <c r="C34" s="294">
        <v>401</v>
      </c>
      <c r="D34" s="328" t="s">
        <v>2201</v>
      </c>
      <c r="E34" s="620"/>
      <c r="F34" s="621">
        <f>G34+H34+I34+J34</f>
        <v>0</v>
      </c>
      <c r="G34" s="543"/>
      <c r="H34" s="544"/>
      <c r="I34" s="544"/>
      <c r="J34" s="545"/>
      <c r="K34" s="4" t="str">
        <f t="shared" si="1"/>
        <v/>
      </c>
      <c r="L34" s="212"/>
    </row>
    <row r="35" spans="1:26" ht="18.75" hidden="1" customHeight="1">
      <c r="A35" s="484">
        <v>56</v>
      </c>
      <c r="B35" s="293"/>
      <c r="C35" s="296">
        <v>402</v>
      </c>
      <c r="D35" s="329" t="s">
        <v>2202</v>
      </c>
      <c r="E35" s="622"/>
      <c r="F35" s="623">
        <f>G35+H35+I35+J35</f>
        <v>0</v>
      </c>
      <c r="G35" s="546"/>
      <c r="H35" s="547"/>
      <c r="I35" s="547"/>
      <c r="J35" s="548"/>
      <c r="K35" s="4" t="str">
        <f t="shared" si="1"/>
        <v/>
      </c>
      <c r="L35" s="212"/>
      <c r="M35" s="353"/>
      <c r="N35" s="353"/>
      <c r="O35" s="353"/>
      <c r="P35" s="353"/>
      <c r="Q35" s="353"/>
      <c r="R35" s="353"/>
      <c r="S35" s="353"/>
      <c r="T35" s="353"/>
      <c r="U35" s="353"/>
      <c r="V35" s="353"/>
      <c r="W35" s="353"/>
      <c r="X35" s="353"/>
      <c r="Y35" s="353"/>
      <c r="Z35" s="353"/>
    </row>
    <row r="36" spans="1:26" ht="18" hidden="1" customHeight="1">
      <c r="A36" s="484">
        <v>57</v>
      </c>
      <c r="B36" s="293"/>
      <c r="C36" s="296">
        <v>403</v>
      </c>
      <c r="D36" s="350" t="s">
        <v>1205</v>
      </c>
      <c r="E36" s="622"/>
      <c r="F36" s="623">
        <f>G36+H36+I36+J36</f>
        <v>0</v>
      </c>
      <c r="G36" s="546"/>
      <c r="H36" s="547"/>
      <c r="I36" s="547"/>
      <c r="J36" s="548"/>
      <c r="K36" s="4" t="str">
        <f t="shared" si="1"/>
        <v/>
      </c>
      <c r="L36" s="212"/>
    </row>
    <row r="37" spans="1:26" ht="18.75" hidden="1" customHeight="1">
      <c r="A37" s="484">
        <v>58</v>
      </c>
      <c r="B37" s="306"/>
      <c r="C37" s="296">
        <v>404</v>
      </c>
      <c r="D37" s="329" t="s">
        <v>2203</v>
      </c>
      <c r="E37" s="622"/>
      <c r="F37" s="623">
        <f>G37+H37+I37+J37</f>
        <v>0</v>
      </c>
      <c r="G37" s="546"/>
      <c r="H37" s="547"/>
      <c r="I37" s="547"/>
      <c r="J37" s="548"/>
      <c r="K37" s="4" t="str">
        <f t="shared" si="1"/>
        <v/>
      </c>
      <c r="L37" s="212"/>
    </row>
    <row r="38" spans="1:26" ht="18.75" hidden="1" customHeight="1">
      <c r="A38" s="484">
        <v>59</v>
      </c>
      <c r="B38" s="293"/>
      <c r="C38" s="299">
        <v>411</v>
      </c>
      <c r="D38" s="330" t="s">
        <v>967</v>
      </c>
      <c r="E38" s="626"/>
      <c r="F38" s="627">
        <f>G38+H38+I38+J38</f>
        <v>0</v>
      </c>
      <c r="G38" s="555"/>
      <c r="H38" s="556"/>
      <c r="I38" s="556"/>
      <c r="J38" s="557"/>
      <c r="K38" s="4" t="str">
        <f t="shared" si="1"/>
        <v/>
      </c>
      <c r="L38" s="212"/>
    </row>
    <row r="39" spans="1:26" s="353" customFormat="1" ht="18.75" hidden="1" customHeight="1">
      <c r="A39" s="485">
        <v>65</v>
      </c>
      <c r="B39" s="322">
        <v>800</v>
      </c>
      <c r="C39" s="2195" t="s">
        <v>1180</v>
      </c>
      <c r="D39" s="2196"/>
      <c r="E39" s="326">
        <f t="shared" ref="E39:J39" si="4">SUM(E40:E46)</f>
        <v>0</v>
      </c>
      <c r="F39" s="326">
        <f t="shared" si="4"/>
        <v>0</v>
      </c>
      <c r="G39" s="613">
        <f t="shared" si="4"/>
        <v>0</v>
      </c>
      <c r="H39" s="614">
        <f t="shared" si="4"/>
        <v>0</v>
      </c>
      <c r="I39" s="615">
        <f t="shared" si="4"/>
        <v>0</v>
      </c>
      <c r="J39" s="616">
        <f t="shared" si="4"/>
        <v>0</v>
      </c>
      <c r="K39" s="4" t="str">
        <f t="shared" si="1"/>
        <v/>
      </c>
      <c r="L39" s="212"/>
      <c r="M39" s="351"/>
      <c r="N39" s="351"/>
      <c r="O39" s="351"/>
      <c r="P39" s="351"/>
      <c r="Q39" s="351"/>
      <c r="R39" s="351"/>
      <c r="S39" s="351"/>
      <c r="T39" s="351"/>
      <c r="U39" s="351"/>
      <c r="V39" s="351"/>
      <c r="W39" s="351"/>
      <c r="X39" s="351"/>
      <c r="Y39" s="351"/>
      <c r="Z39" s="351"/>
    </row>
    <row r="40" spans="1:26" ht="18.75" hidden="1" customHeight="1">
      <c r="A40" s="484">
        <v>70</v>
      </c>
      <c r="B40" s="302"/>
      <c r="C40" s="294">
        <v>801</v>
      </c>
      <c r="D40" s="295" t="s">
        <v>2204</v>
      </c>
      <c r="E40" s="620"/>
      <c r="F40" s="621">
        <f t="shared" ref="F40:F46" si="5">G40+H40+I40+J40</f>
        <v>0</v>
      </c>
      <c r="G40" s="543"/>
      <c r="H40" s="544"/>
      <c r="I40" s="544"/>
      <c r="J40" s="545"/>
      <c r="K40" s="4" t="str">
        <f t="shared" si="1"/>
        <v/>
      </c>
      <c r="L40" s="212"/>
    </row>
    <row r="41" spans="1:26" ht="18.75" hidden="1" customHeight="1">
      <c r="A41" s="484">
        <v>75</v>
      </c>
      <c r="B41" s="302"/>
      <c r="C41" s="296">
        <v>802</v>
      </c>
      <c r="D41" s="297" t="s">
        <v>2205</v>
      </c>
      <c r="E41" s="622"/>
      <c r="F41" s="623">
        <f t="shared" si="5"/>
        <v>0</v>
      </c>
      <c r="G41" s="546"/>
      <c r="H41" s="547"/>
      <c r="I41" s="547"/>
      <c r="J41" s="548"/>
      <c r="K41" s="4" t="str">
        <f t="shared" si="1"/>
        <v/>
      </c>
      <c r="L41" s="212"/>
      <c r="M41" s="353"/>
      <c r="N41" s="353"/>
      <c r="O41" s="353"/>
      <c r="P41" s="353"/>
      <c r="Q41" s="353"/>
      <c r="R41" s="353"/>
      <c r="S41" s="353"/>
      <c r="T41" s="353"/>
      <c r="U41" s="353"/>
      <c r="V41" s="353"/>
      <c r="W41" s="353"/>
      <c r="X41" s="353"/>
      <c r="Y41" s="353"/>
      <c r="Z41" s="353"/>
    </row>
    <row r="42" spans="1:26" ht="18.75" hidden="1" customHeight="1">
      <c r="A42" s="484">
        <v>80</v>
      </c>
      <c r="B42" s="302"/>
      <c r="C42" s="296">
        <v>804</v>
      </c>
      <c r="D42" s="297" t="s">
        <v>2206</v>
      </c>
      <c r="E42" s="622"/>
      <c r="F42" s="623">
        <f t="shared" si="5"/>
        <v>0</v>
      </c>
      <c r="G42" s="546"/>
      <c r="H42" s="547"/>
      <c r="I42" s="547"/>
      <c r="J42" s="548"/>
      <c r="K42" s="4" t="str">
        <f t="shared" si="1"/>
        <v/>
      </c>
      <c r="L42" s="212"/>
    </row>
    <row r="43" spans="1:26" ht="18.75" hidden="1" customHeight="1">
      <c r="A43" s="484">
        <v>85</v>
      </c>
      <c r="B43" s="302"/>
      <c r="C43" s="320">
        <v>809</v>
      </c>
      <c r="D43" s="331" t="s">
        <v>2207</v>
      </c>
      <c r="E43" s="622"/>
      <c r="F43" s="623">
        <f t="shared" si="5"/>
        <v>0</v>
      </c>
      <c r="G43" s="546"/>
      <c r="H43" s="547"/>
      <c r="I43" s="547"/>
      <c r="J43" s="548"/>
      <c r="K43" s="4" t="str">
        <f t="shared" si="1"/>
        <v/>
      </c>
      <c r="L43" s="212"/>
    </row>
    <row r="44" spans="1:26" ht="18.75" hidden="1" customHeight="1">
      <c r="A44" s="484">
        <v>85</v>
      </c>
      <c r="B44" s="302"/>
      <c r="C44" s="320">
        <v>811</v>
      </c>
      <c r="D44" s="331" t="s">
        <v>1344</v>
      </c>
      <c r="E44" s="622"/>
      <c r="F44" s="623">
        <f t="shared" si="5"/>
        <v>0</v>
      </c>
      <c r="G44" s="546"/>
      <c r="H44" s="547"/>
      <c r="I44" s="547"/>
      <c r="J44" s="548"/>
      <c r="K44" s="4" t="str">
        <f t="shared" si="1"/>
        <v/>
      </c>
      <c r="L44" s="212"/>
    </row>
    <row r="45" spans="1:26" ht="18.75" hidden="1" customHeight="1">
      <c r="A45" s="484">
        <v>85</v>
      </c>
      <c r="B45" s="302"/>
      <c r="C45" s="320">
        <v>812</v>
      </c>
      <c r="D45" s="331" t="s">
        <v>1345</v>
      </c>
      <c r="E45" s="622"/>
      <c r="F45" s="623">
        <f t="shared" si="5"/>
        <v>0</v>
      </c>
      <c r="G45" s="546"/>
      <c r="H45" s="547"/>
      <c r="I45" s="547"/>
      <c r="J45" s="548"/>
      <c r="K45" s="4" t="str">
        <f t="shared" si="1"/>
        <v/>
      </c>
      <c r="L45" s="212"/>
    </row>
    <row r="46" spans="1:26" ht="18.75" hidden="1" customHeight="1">
      <c r="A46" s="484">
        <v>85</v>
      </c>
      <c r="B46" s="302"/>
      <c r="C46" s="320">
        <v>814</v>
      </c>
      <c r="D46" s="331" t="s">
        <v>1346</v>
      </c>
      <c r="E46" s="626"/>
      <c r="F46" s="627">
        <f t="shared" si="5"/>
        <v>0</v>
      </c>
      <c r="G46" s="555"/>
      <c r="H46" s="556"/>
      <c r="I46" s="556"/>
      <c r="J46" s="557"/>
      <c r="K46" s="4" t="str">
        <f t="shared" si="1"/>
        <v/>
      </c>
      <c r="L46" s="212"/>
    </row>
    <row r="47" spans="1:26" s="353" customFormat="1" ht="18.75" hidden="1" customHeight="1">
      <c r="A47" s="485">
        <v>95</v>
      </c>
      <c r="B47" s="322">
        <v>1000</v>
      </c>
      <c r="C47" s="323" t="s">
        <v>2208</v>
      </c>
      <c r="D47" s="324"/>
      <c r="E47" s="326">
        <f t="shared" ref="E47:J47" si="6">SUM(E48:E51)</f>
        <v>0</v>
      </c>
      <c r="F47" s="326">
        <f t="shared" si="6"/>
        <v>0</v>
      </c>
      <c r="G47" s="613">
        <f t="shared" si="6"/>
        <v>0</v>
      </c>
      <c r="H47" s="614">
        <f t="shared" si="6"/>
        <v>0</v>
      </c>
      <c r="I47" s="615">
        <f t="shared" si="6"/>
        <v>0</v>
      </c>
      <c r="J47" s="616">
        <f t="shared" si="6"/>
        <v>0</v>
      </c>
      <c r="K47" s="4" t="str">
        <f t="shared" si="1"/>
        <v/>
      </c>
      <c r="L47" s="212"/>
      <c r="M47" s="351"/>
      <c r="N47" s="351"/>
      <c r="O47" s="351"/>
      <c r="P47" s="351"/>
      <c r="Q47" s="351"/>
      <c r="R47" s="351"/>
      <c r="S47" s="351"/>
      <c r="T47" s="351"/>
      <c r="U47" s="351"/>
      <c r="V47" s="351"/>
      <c r="W47" s="351"/>
      <c r="X47" s="351"/>
      <c r="Y47" s="351"/>
      <c r="Z47" s="351"/>
    </row>
    <row r="48" spans="1:26" ht="18.75" hidden="1" customHeight="1">
      <c r="A48" s="484">
        <v>100</v>
      </c>
      <c r="B48" s="302"/>
      <c r="C48" s="294">
        <v>1001</v>
      </c>
      <c r="D48" s="295" t="s">
        <v>2209</v>
      </c>
      <c r="E48" s="620"/>
      <c r="F48" s="621">
        <f>G48+H48+I48+J48</f>
        <v>0</v>
      </c>
      <c r="G48" s="543"/>
      <c r="H48" s="544"/>
      <c r="I48" s="544"/>
      <c r="J48" s="545"/>
      <c r="K48" s="4" t="str">
        <f t="shared" si="1"/>
        <v/>
      </c>
      <c r="L48" s="212"/>
    </row>
    <row r="49" spans="1:26" ht="18.75" hidden="1" customHeight="1">
      <c r="A49" s="484">
        <v>105</v>
      </c>
      <c r="B49" s="302"/>
      <c r="C49" s="296">
        <v>1002</v>
      </c>
      <c r="D49" s="297" t="s">
        <v>650</v>
      </c>
      <c r="E49" s="622"/>
      <c r="F49" s="623">
        <f>G49+H49+I49+J49</f>
        <v>0</v>
      </c>
      <c r="G49" s="546"/>
      <c r="H49" s="547"/>
      <c r="I49" s="547"/>
      <c r="J49" s="548"/>
      <c r="K49" s="4" t="str">
        <f t="shared" si="1"/>
        <v/>
      </c>
      <c r="L49" s="212"/>
      <c r="M49" s="353"/>
      <c r="N49" s="353"/>
      <c r="O49" s="353"/>
      <c r="P49" s="353"/>
      <c r="Q49" s="353"/>
      <c r="R49" s="353"/>
      <c r="S49" s="353"/>
      <c r="T49" s="353"/>
      <c r="U49" s="353"/>
      <c r="V49" s="353"/>
      <c r="W49" s="353"/>
      <c r="X49" s="353"/>
      <c r="Y49" s="353"/>
      <c r="Z49" s="353"/>
    </row>
    <row r="50" spans="1:26" ht="18.75" hidden="1" customHeight="1">
      <c r="A50" s="484">
        <v>110</v>
      </c>
      <c r="B50" s="302"/>
      <c r="C50" s="296">
        <v>1004</v>
      </c>
      <c r="D50" s="297" t="s">
        <v>651</v>
      </c>
      <c r="E50" s="622"/>
      <c r="F50" s="623">
        <f>G50+H50+I50+J50</f>
        <v>0</v>
      </c>
      <c r="G50" s="546"/>
      <c r="H50" s="547"/>
      <c r="I50" s="547"/>
      <c r="J50" s="548"/>
      <c r="K50" s="4" t="str">
        <f t="shared" si="1"/>
        <v/>
      </c>
      <c r="L50" s="212"/>
    </row>
    <row r="51" spans="1:26" ht="18.75" hidden="1" customHeight="1">
      <c r="A51" s="484">
        <v>125</v>
      </c>
      <c r="B51" s="302"/>
      <c r="C51" s="299">
        <v>1007</v>
      </c>
      <c r="D51" s="327" t="s">
        <v>652</v>
      </c>
      <c r="E51" s="626"/>
      <c r="F51" s="627">
        <f>G51+H51+I51+J51</f>
        <v>0</v>
      </c>
      <c r="G51" s="555"/>
      <c r="H51" s="556"/>
      <c r="I51" s="556"/>
      <c r="J51" s="557"/>
      <c r="K51" s="4" t="str">
        <f t="shared" si="1"/>
        <v/>
      </c>
      <c r="L51" s="212"/>
    </row>
    <row r="52" spans="1:26" s="353" customFormat="1" ht="18.75" hidden="1" customHeight="1">
      <c r="A52" s="485">
        <v>130</v>
      </c>
      <c r="B52" s="322">
        <v>1300</v>
      </c>
      <c r="C52" s="323" t="s">
        <v>653</v>
      </c>
      <c r="D52" s="324"/>
      <c r="E52" s="326">
        <f t="shared" ref="E52:J52" si="7">SUM(E53:E57)</f>
        <v>0</v>
      </c>
      <c r="F52" s="326">
        <f t="shared" si="7"/>
        <v>0</v>
      </c>
      <c r="G52" s="613">
        <f t="shared" si="7"/>
        <v>0</v>
      </c>
      <c r="H52" s="614">
        <f t="shared" si="7"/>
        <v>0</v>
      </c>
      <c r="I52" s="615">
        <f t="shared" si="7"/>
        <v>0</v>
      </c>
      <c r="J52" s="616">
        <f t="shared" si="7"/>
        <v>0</v>
      </c>
      <c r="K52" s="4" t="str">
        <f t="shared" si="1"/>
        <v/>
      </c>
      <c r="L52" s="212"/>
      <c r="M52" s="351"/>
      <c r="N52" s="351"/>
      <c r="O52" s="351"/>
      <c r="P52" s="351"/>
      <c r="Q52" s="351"/>
      <c r="R52" s="351"/>
      <c r="S52" s="351"/>
      <c r="T52" s="351"/>
      <c r="U52" s="351"/>
      <c r="V52" s="351"/>
      <c r="W52" s="351"/>
      <c r="X52" s="351"/>
      <c r="Y52" s="351"/>
      <c r="Z52" s="351"/>
    </row>
    <row r="53" spans="1:26" ht="18.75" hidden="1" customHeight="1">
      <c r="A53" s="484">
        <v>135</v>
      </c>
      <c r="B53" s="293"/>
      <c r="C53" s="294">
        <v>1301</v>
      </c>
      <c r="D53" s="295" t="s">
        <v>654</v>
      </c>
      <c r="E53" s="620"/>
      <c r="F53" s="621">
        <f>G53+H53+I53+J53</f>
        <v>0</v>
      </c>
      <c r="G53" s="543"/>
      <c r="H53" s="544"/>
      <c r="I53" s="544"/>
      <c r="J53" s="545"/>
      <c r="K53" s="4" t="str">
        <f t="shared" si="1"/>
        <v/>
      </c>
      <c r="L53" s="212"/>
    </row>
    <row r="54" spans="1:26" ht="18.75" hidden="1" customHeight="1">
      <c r="A54" s="484">
        <v>140</v>
      </c>
      <c r="B54" s="293"/>
      <c r="C54" s="296">
        <v>1302</v>
      </c>
      <c r="D54" s="332" t="s">
        <v>655</v>
      </c>
      <c r="E54" s="622"/>
      <c r="F54" s="623">
        <f>G54+H54+I54+J54</f>
        <v>0</v>
      </c>
      <c r="G54" s="546"/>
      <c r="H54" s="547"/>
      <c r="I54" s="547"/>
      <c r="J54" s="548"/>
      <c r="K54" s="4" t="str">
        <f t="shared" si="1"/>
        <v/>
      </c>
      <c r="L54" s="212"/>
      <c r="M54" s="353"/>
      <c r="N54" s="353"/>
      <c r="O54" s="353"/>
      <c r="P54" s="353"/>
      <c r="Q54" s="353"/>
      <c r="R54" s="353"/>
      <c r="S54" s="353"/>
      <c r="T54" s="353"/>
      <c r="U54" s="353"/>
      <c r="V54" s="353"/>
      <c r="W54" s="353"/>
      <c r="X54" s="353"/>
      <c r="Y54" s="353"/>
      <c r="Z54" s="353"/>
    </row>
    <row r="55" spans="1:26" ht="18.75" hidden="1" customHeight="1">
      <c r="A55" s="484">
        <v>145</v>
      </c>
      <c r="B55" s="293"/>
      <c r="C55" s="296">
        <v>1303</v>
      </c>
      <c r="D55" s="332" t="s">
        <v>656</v>
      </c>
      <c r="E55" s="622"/>
      <c r="F55" s="623">
        <f>G55+H55+I55+J55</f>
        <v>0</v>
      </c>
      <c r="G55" s="546"/>
      <c r="H55" s="547"/>
      <c r="I55" s="547"/>
      <c r="J55" s="548"/>
      <c r="K55" s="4" t="str">
        <f t="shared" si="1"/>
        <v/>
      </c>
      <c r="L55" s="212"/>
    </row>
    <row r="56" spans="1:26" ht="18.75" hidden="1" customHeight="1">
      <c r="A56" s="484"/>
      <c r="B56" s="293"/>
      <c r="C56" s="296">
        <v>1304</v>
      </c>
      <c r="D56" s="332" t="s">
        <v>657</v>
      </c>
      <c r="E56" s="622"/>
      <c r="F56" s="623">
        <f>G56+H56+I56+J56</f>
        <v>0</v>
      </c>
      <c r="G56" s="546"/>
      <c r="H56" s="547"/>
      <c r="I56" s="547"/>
      <c r="J56" s="548"/>
      <c r="K56" s="4" t="str">
        <f t="shared" si="1"/>
        <v/>
      </c>
      <c r="L56" s="212"/>
    </row>
    <row r="57" spans="1:26" ht="18.75" hidden="1" customHeight="1">
      <c r="A57" s="484">
        <v>150</v>
      </c>
      <c r="B57" s="293"/>
      <c r="C57" s="320">
        <v>1308</v>
      </c>
      <c r="D57" s="333" t="s">
        <v>658</v>
      </c>
      <c r="E57" s="626"/>
      <c r="F57" s="627">
        <f>G57+H57+I57+J57</f>
        <v>0</v>
      </c>
      <c r="G57" s="555"/>
      <c r="H57" s="556"/>
      <c r="I57" s="556"/>
      <c r="J57" s="557"/>
      <c r="K57" s="4" t="str">
        <f t="shared" si="1"/>
        <v/>
      </c>
      <c r="L57" s="212"/>
    </row>
    <row r="58" spans="1:26" s="353" customFormat="1" ht="18.75" hidden="1" customHeight="1">
      <c r="A58" s="485">
        <v>160</v>
      </c>
      <c r="B58" s="322">
        <v>1400</v>
      </c>
      <c r="C58" s="323" t="s">
        <v>659</v>
      </c>
      <c r="D58" s="324"/>
      <c r="E58" s="326">
        <f t="shared" ref="E58:J58" si="8">SUM(E59:E60)</f>
        <v>0</v>
      </c>
      <c r="F58" s="326">
        <f t="shared" si="8"/>
        <v>0</v>
      </c>
      <c r="G58" s="613">
        <f t="shared" si="8"/>
        <v>0</v>
      </c>
      <c r="H58" s="614">
        <f t="shared" si="8"/>
        <v>0</v>
      </c>
      <c r="I58" s="615">
        <f t="shared" si="8"/>
        <v>0</v>
      </c>
      <c r="J58" s="616">
        <f t="shared" si="8"/>
        <v>0</v>
      </c>
      <c r="K58" s="4" t="str">
        <f t="shared" si="1"/>
        <v/>
      </c>
      <c r="L58" s="212"/>
      <c r="M58" s="351"/>
      <c r="N58" s="351"/>
      <c r="O58" s="351"/>
      <c r="P58" s="351"/>
      <c r="Q58" s="351"/>
      <c r="R58" s="351"/>
      <c r="S58" s="351"/>
      <c r="T58" s="351"/>
      <c r="U58" s="351"/>
      <c r="V58" s="351"/>
      <c r="W58" s="351"/>
      <c r="X58" s="351"/>
      <c r="Y58" s="351"/>
      <c r="Z58" s="351"/>
    </row>
    <row r="59" spans="1:26" ht="18.75" hidden="1" customHeight="1">
      <c r="A59" s="484">
        <v>165</v>
      </c>
      <c r="B59" s="293"/>
      <c r="C59" s="294">
        <v>1401</v>
      </c>
      <c r="D59" s="295" t="s">
        <v>660</v>
      </c>
      <c r="E59" s="620"/>
      <c r="F59" s="621">
        <f>G59+H59+I59+J59</f>
        <v>0</v>
      </c>
      <c r="G59" s="543"/>
      <c r="H59" s="544"/>
      <c r="I59" s="544"/>
      <c r="J59" s="545"/>
      <c r="K59" s="4" t="str">
        <f t="shared" si="1"/>
        <v/>
      </c>
      <c r="L59" s="212"/>
    </row>
    <row r="60" spans="1:26" ht="18.75" hidden="1" customHeight="1">
      <c r="A60" s="484">
        <v>170</v>
      </c>
      <c r="B60" s="293"/>
      <c r="C60" s="299">
        <v>1402</v>
      </c>
      <c r="D60" s="334" t="s">
        <v>661</v>
      </c>
      <c r="E60" s="626"/>
      <c r="F60" s="627">
        <f>G60+H60+I60+J60</f>
        <v>0</v>
      </c>
      <c r="G60" s="555"/>
      <c r="H60" s="556"/>
      <c r="I60" s="556"/>
      <c r="J60" s="557"/>
      <c r="K60" s="4" t="str">
        <f t="shared" si="1"/>
        <v/>
      </c>
      <c r="L60" s="212"/>
      <c r="M60" s="353"/>
      <c r="N60" s="353"/>
      <c r="O60" s="353"/>
      <c r="P60" s="353"/>
      <c r="Q60" s="353"/>
      <c r="R60" s="353"/>
      <c r="S60" s="353"/>
      <c r="T60" s="353"/>
      <c r="U60" s="353"/>
      <c r="V60" s="353"/>
      <c r="W60" s="353"/>
      <c r="X60" s="353"/>
      <c r="Y60" s="353"/>
      <c r="Z60" s="353"/>
    </row>
    <row r="61" spans="1:26" s="353" customFormat="1" ht="18.75" hidden="1" customHeight="1">
      <c r="A61" s="485">
        <v>175</v>
      </c>
      <c r="B61" s="322">
        <v>1500</v>
      </c>
      <c r="C61" s="323" t="s">
        <v>662</v>
      </c>
      <c r="D61" s="324"/>
      <c r="E61" s="326">
        <f t="shared" ref="E61:J61" si="9">SUM(E62:E63)</f>
        <v>0</v>
      </c>
      <c r="F61" s="326">
        <f t="shared" si="9"/>
        <v>0</v>
      </c>
      <c r="G61" s="613">
        <f t="shared" si="9"/>
        <v>0</v>
      </c>
      <c r="H61" s="614">
        <f t="shared" si="9"/>
        <v>0</v>
      </c>
      <c r="I61" s="615">
        <f t="shared" si="9"/>
        <v>0</v>
      </c>
      <c r="J61" s="616">
        <f t="shared" si="9"/>
        <v>0</v>
      </c>
      <c r="K61" s="4" t="str">
        <f t="shared" si="1"/>
        <v/>
      </c>
      <c r="L61" s="212"/>
      <c r="M61" s="351"/>
      <c r="N61" s="351"/>
      <c r="O61" s="351"/>
      <c r="P61" s="351"/>
      <c r="Q61" s="351"/>
      <c r="R61" s="351"/>
      <c r="S61" s="351"/>
      <c r="T61" s="351"/>
      <c r="U61" s="351"/>
      <c r="V61" s="351"/>
      <c r="W61" s="351"/>
      <c r="X61" s="351"/>
      <c r="Y61" s="351"/>
      <c r="Z61" s="351"/>
    </row>
    <row r="62" spans="1:26" ht="18.75" hidden="1" customHeight="1">
      <c r="A62" s="484">
        <v>180</v>
      </c>
      <c r="B62" s="293"/>
      <c r="C62" s="294">
        <v>1501</v>
      </c>
      <c r="D62" s="335" t="s">
        <v>663</v>
      </c>
      <c r="E62" s="620"/>
      <c r="F62" s="621">
        <f>G62+H62+I62+J62</f>
        <v>0</v>
      </c>
      <c r="G62" s="543"/>
      <c r="H62" s="544"/>
      <c r="I62" s="544"/>
      <c r="J62" s="545"/>
      <c r="K62" s="4" t="str">
        <f t="shared" si="1"/>
        <v/>
      </c>
      <c r="L62" s="212"/>
    </row>
    <row r="63" spans="1:26" ht="18.75" hidden="1" customHeight="1">
      <c r="A63" s="484">
        <v>185</v>
      </c>
      <c r="B63" s="293"/>
      <c r="C63" s="299">
        <v>1502</v>
      </c>
      <c r="D63" s="336" t="s">
        <v>664</v>
      </c>
      <c r="E63" s="626"/>
      <c r="F63" s="627">
        <f>G63+H63+I63+J63</f>
        <v>0</v>
      </c>
      <c r="G63" s="555"/>
      <c r="H63" s="556"/>
      <c r="I63" s="556"/>
      <c r="J63" s="557"/>
      <c r="K63" s="4" t="str">
        <f t="shared" si="1"/>
        <v/>
      </c>
      <c r="L63" s="212"/>
      <c r="M63" s="353"/>
      <c r="N63" s="353"/>
      <c r="O63" s="353"/>
      <c r="P63" s="353"/>
      <c r="Q63" s="353"/>
      <c r="R63" s="353"/>
      <c r="S63" s="353"/>
      <c r="T63" s="353"/>
      <c r="U63" s="353"/>
      <c r="V63" s="353"/>
      <c r="W63" s="353"/>
      <c r="X63" s="353"/>
      <c r="Y63" s="353"/>
      <c r="Z63" s="353"/>
    </row>
    <row r="64" spans="1:26" ht="18.75" hidden="1" customHeight="1">
      <c r="A64" s="484"/>
      <c r="B64" s="322">
        <v>1600</v>
      </c>
      <c r="C64" s="323" t="s">
        <v>665</v>
      </c>
      <c r="D64" s="324"/>
      <c r="E64" s="325"/>
      <c r="F64" s="326">
        <f>G64+H64+I64+J64</f>
        <v>0</v>
      </c>
      <c r="G64" s="1336"/>
      <c r="H64" s="1337"/>
      <c r="I64" s="1337"/>
      <c r="J64" s="1338"/>
      <c r="K64" s="4" t="str">
        <f t="shared" si="1"/>
        <v/>
      </c>
      <c r="L64" s="212"/>
    </row>
    <row r="65" spans="1:26" s="353" customFormat="1" ht="18.75" hidden="1" customHeight="1">
      <c r="A65" s="485">
        <v>200</v>
      </c>
      <c r="B65" s="322">
        <v>1700</v>
      </c>
      <c r="C65" s="323" t="s">
        <v>666</v>
      </c>
      <c r="D65" s="324"/>
      <c r="E65" s="326">
        <f t="shared" ref="E65:J65" si="10">SUM(E66:E71)</f>
        <v>0</v>
      </c>
      <c r="F65" s="326">
        <f t="shared" si="10"/>
        <v>0</v>
      </c>
      <c r="G65" s="613">
        <f t="shared" si="10"/>
        <v>0</v>
      </c>
      <c r="H65" s="614">
        <f t="shared" si="10"/>
        <v>0</v>
      </c>
      <c r="I65" s="615">
        <f t="shared" si="10"/>
        <v>0</v>
      </c>
      <c r="J65" s="616">
        <f t="shared" si="10"/>
        <v>0</v>
      </c>
      <c r="K65" s="4" t="str">
        <f t="shared" si="1"/>
        <v/>
      </c>
      <c r="L65" s="212"/>
      <c r="M65" s="351"/>
      <c r="N65" s="351"/>
      <c r="O65" s="351"/>
      <c r="P65" s="351"/>
      <c r="Q65" s="351"/>
      <c r="R65" s="351"/>
      <c r="S65" s="351"/>
      <c r="T65" s="351"/>
      <c r="U65" s="351"/>
      <c r="V65" s="351"/>
      <c r="W65" s="351"/>
      <c r="X65" s="351"/>
      <c r="Y65" s="351"/>
      <c r="Z65" s="351"/>
    </row>
    <row r="66" spans="1:26" ht="18.75" hidden="1" customHeight="1">
      <c r="A66" s="484">
        <v>205</v>
      </c>
      <c r="B66" s="293"/>
      <c r="C66" s="294">
        <v>1701</v>
      </c>
      <c r="D66" s="295" t="s">
        <v>667</v>
      </c>
      <c r="E66" s="620"/>
      <c r="F66" s="621">
        <f t="shared" ref="F66:F74" si="11">G66+H66+I66+J66</f>
        <v>0</v>
      </c>
      <c r="G66" s="543"/>
      <c r="H66" s="544"/>
      <c r="I66" s="544"/>
      <c r="J66" s="545"/>
      <c r="K66" s="4" t="str">
        <f t="shared" si="1"/>
        <v/>
      </c>
      <c r="L66" s="212"/>
    </row>
    <row r="67" spans="1:26" ht="18.75" hidden="1" customHeight="1">
      <c r="A67" s="484">
        <v>210</v>
      </c>
      <c r="B67" s="293"/>
      <c r="C67" s="296">
        <v>1702</v>
      </c>
      <c r="D67" s="297" t="s">
        <v>608</v>
      </c>
      <c r="E67" s="622"/>
      <c r="F67" s="623">
        <f t="shared" si="11"/>
        <v>0</v>
      </c>
      <c r="G67" s="546"/>
      <c r="H67" s="547"/>
      <c r="I67" s="547"/>
      <c r="J67" s="548"/>
      <c r="K67" s="4" t="str">
        <f t="shared" si="1"/>
        <v/>
      </c>
      <c r="L67" s="212"/>
      <c r="M67" s="353"/>
      <c r="N67" s="353"/>
      <c r="O67" s="353"/>
      <c r="P67" s="353"/>
      <c r="Q67" s="353"/>
      <c r="R67" s="353"/>
      <c r="S67" s="353"/>
      <c r="T67" s="353"/>
      <c r="U67" s="353"/>
      <c r="V67" s="353"/>
      <c r="W67" s="353"/>
      <c r="X67" s="353"/>
      <c r="Y67" s="353"/>
      <c r="Z67" s="353"/>
    </row>
    <row r="68" spans="1:26" ht="18.75" hidden="1" customHeight="1">
      <c r="A68" s="484">
        <v>215</v>
      </c>
      <c r="B68" s="293"/>
      <c r="C68" s="296">
        <v>1703</v>
      </c>
      <c r="D68" s="297" t="s">
        <v>668</v>
      </c>
      <c r="E68" s="622"/>
      <c r="F68" s="623">
        <f t="shared" si="11"/>
        <v>0</v>
      </c>
      <c r="G68" s="546"/>
      <c r="H68" s="547"/>
      <c r="I68" s="547"/>
      <c r="J68" s="548"/>
      <c r="K68" s="4" t="str">
        <f t="shared" si="1"/>
        <v/>
      </c>
      <c r="L68" s="212"/>
    </row>
    <row r="69" spans="1:26" ht="18.75" hidden="1" customHeight="1">
      <c r="A69" s="484">
        <v>225</v>
      </c>
      <c r="B69" s="293"/>
      <c r="C69" s="296">
        <v>1706</v>
      </c>
      <c r="D69" s="297" t="s">
        <v>669</v>
      </c>
      <c r="E69" s="622"/>
      <c r="F69" s="623">
        <f t="shared" si="11"/>
        <v>0</v>
      </c>
      <c r="G69" s="546"/>
      <c r="H69" s="547"/>
      <c r="I69" s="547"/>
      <c r="J69" s="548"/>
      <c r="K69" s="4" t="str">
        <f t="shared" si="1"/>
        <v/>
      </c>
      <c r="L69" s="212"/>
    </row>
    <row r="70" spans="1:26" ht="18.75" hidden="1" customHeight="1">
      <c r="A70" s="484">
        <v>226</v>
      </c>
      <c r="B70" s="293"/>
      <c r="C70" s="296">
        <v>1707</v>
      </c>
      <c r="D70" s="297" t="s">
        <v>670</v>
      </c>
      <c r="E70" s="622"/>
      <c r="F70" s="623">
        <f t="shared" si="11"/>
        <v>0</v>
      </c>
      <c r="G70" s="546"/>
      <c r="H70" s="547"/>
      <c r="I70" s="547"/>
      <c r="J70" s="548"/>
      <c r="K70" s="4" t="str">
        <f t="shared" si="1"/>
        <v/>
      </c>
      <c r="L70" s="212"/>
    </row>
    <row r="71" spans="1:26" ht="18.75" hidden="1" customHeight="1">
      <c r="A71" s="484">
        <v>227</v>
      </c>
      <c r="B71" s="293"/>
      <c r="C71" s="299">
        <v>1709</v>
      </c>
      <c r="D71" s="327" t="s">
        <v>671</v>
      </c>
      <c r="E71" s="626"/>
      <c r="F71" s="627">
        <f t="shared" si="11"/>
        <v>0</v>
      </c>
      <c r="G71" s="555"/>
      <c r="H71" s="556"/>
      <c r="I71" s="556"/>
      <c r="J71" s="557"/>
      <c r="K71" s="4" t="str">
        <f t="shared" si="1"/>
        <v/>
      </c>
      <c r="L71" s="212"/>
    </row>
    <row r="72" spans="1:26" s="353" customFormat="1" ht="18.75" hidden="1" customHeight="1">
      <c r="A72" s="485">
        <v>231</v>
      </c>
      <c r="B72" s="322">
        <v>1800</v>
      </c>
      <c r="C72" s="323" t="s">
        <v>672</v>
      </c>
      <c r="D72" s="324"/>
      <c r="E72" s="325"/>
      <c r="F72" s="326">
        <f t="shared" si="11"/>
        <v>0</v>
      </c>
      <c r="G72" s="1336"/>
      <c r="H72" s="1337"/>
      <c r="I72" s="1337"/>
      <c r="J72" s="1338"/>
      <c r="K72" s="4" t="str">
        <f t="shared" si="1"/>
        <v/>
      </c>
      <c r="L72" s="212"/>
      <c r="M72" s="351"/>
      <c r="N72" s="351"/>
      <c r="O72" s="351"/>
      <c r="P72" s="351"/>
      <c r="Q72" s="351"/>
      <c r="R72" s="351"/>
      <c r="S72" s="351"/>
      <c r="T72" s="351"/>
      <c r="U72" s="351"/>
      <c r="V72" s="351"/>
      <c r="W72" s="351"/>
      <c r="X72" s="351"/>
      <c r="Y72" s="351"/>
      <c r="Z72" s="351"/>
    </row>
    <row r="73" spans="1:26" s="353" customFormat="1" ht="18.75" hidden="1" customHeight="1">
      <c r="A73" s="485">
        <v>235</v>
      </c>
      <c r="B73" s="322">
        <v>1900</v>
      </c>
      <c r="C73" s="323" t="s">
        <v>673</v>
      </c>
      <c r="D73" s="324"/>
      <c r="E73" s="325"/>
      <c r="F73" s="326">
        <f t="shared" si="11"/>
        <v>0</v>
      </c>
      <c r="G73" s="1336"/>
      <c r="H73" s="1337"/>
      <c r="I73" s="1337"/>
      <c r="J73" s="1338"/>
      <c r="K73" s="4" t="str">
        <f t="shared" si="1"/>
        <v/>
      </c>
      <c r="L73" s="212"/>
      <c r="M73" s="351"/>
      <c r="N73" s="351"/>
      <c r="O73" s="351"/>
      <c r="P73" s="351"/>
      <c r="Q73" s="351"/>
      <c r="R73" s="351"/>
      <c r="S73" s="351"/>
      <c r="T73" s="351"/>
      <c r="U73" s="351"/>
      <c r="V73" s="351"/>
      <c r="W73" s="351"/>
      <c r="X73" s="351"/>
      <c r="Y73" s="351"/>
      <c r="Z73" s="351"/>
    </row>
    <row r="74" spans="1:26" s="353" customFormat="1" ht="18.75" hidden="1" customHeight="1">
      <c r="A74" s="485">
        <v>255</v>
      </c>
      <c r="B74" s="322">
        <v>2000</v>
      </c>
      <c r="C74" s="323" t="s">
        <v>674</v>
      </c>
      <c r="D74" s="324"/>
      <c r="E74" s="325"/>
      <c r="F74" s="326">
        <f t="shared" si="11"/>
        <v>0</v>
      </c>
      <c r="G74" s="1336"/>
      <c r="H74" s="1337"/>
      <c r="I74" s="1337"/>
      <c r="J74" s="1338"/>
      <c r="K74" s="4" t="str">
        <f t="shared" si="1"/>
        <v/>
      </c>
      <c r="L74" s="212"/>
    </row>
    <row r="75" spans="1:26" s="353" customFormat="1" ht="18.75" customHeight="1">
      <c r="A75" s="485">
        <v>265</v>
      </c>
      <c r="B75" s="322">
        <v>2400</v>
      </c>
      <c r="C75" s="323" t="s">
        <v>675</v>
      </c>
      <c r="D75" s="324"/>
      <c r="E75" s="326">
        <f t="shared" ref="E75:J75" si="12">SUM(E76:E89)</f>
        <v>60000</v>
      </c>
      <c r="F75" s="326">
        <f t="shared" si="12"/>
        <v>64530</v>
      </c>
      <c r="G75" s="613">
        <f t="shared" si="12"/>
        <v>11868</v>
      </c>
      <c r="H75" s="614">
        <f t="shared" si="12"/>
        <v>0</v>
      </c>
      <c r="I75" s="615">
        <f t="shared" si="12"/>
        <v>52662</v>
      </c>
      <c r="J75" s="616">
        <f t="shared" si="12"/>
        <v>0</v>
      </c>
      <c r="K75" s="4">
        <f t="shared" si="1"/>
        <v>1</v>
      </c>
      <c r="L75" s="212"/>
    </row>
    <row r="76" spans="1:26" ht="18.75" hidden="1" customHeight="1">
      <c r="A76" s="484">
        <v>270</v>
      </c>
      <c r="B76" s="293"/>
      <c r="C76" s="294">
        <v>2401</v>
      </c>
      <c r="D76" s="335" t="s">
        <v>676</v>
      </c>
      <c r="E76" s="620"/>
      <c r="F76" s="621">
        <f t="shared" ref="F76:F89" si="13">G76+H76+I76+J76</f>
        <v>0</v>
      </c>
      <c r="G76" s="543"/>
      <c r="H76" s="544"/>
      <c r="I76" s="544"/>
      <c r="J76" s="545"/>
      <c r="K76" s="4" t="str">
        <f t="shared" si="1"/>
        <v/>
      </c>
      <c r="L76" s="212"/>
    </row>
    <row r="77" spans="1:26" ht="18.75" hidden="1" customHeight="1">
      <c r="A77" s="484">
        <v>280</v>
      </c>
      <c r="B77" s="293"/>
      <c r="C77" s="296">
        <v>2403</v>
      </c>
      <c r="D77" s="332" t="s">
        <v>677</v>
      </c>
      <c r="E77" s="622"/>
      <c r="F77" s="623">
        <f t="shared" si="13"/>
        <v>0</v>
      </c>
      <c r="G77" s="546"/>
      <c r="H77" s="547"/>
      <c r="I77" s="547"/>
      <c r="J77" s="548"/>
      <c r="K77" s="4" t="str">
        <f t="shared" si="1"/>
        <v/>
      </c>
      <c r="L77" s="212"/>
      <c r="M77" s="353"/>
      <c r="N77" s="353"/>
      <c r="O77" s="353"/>
      <c r="P77" s="353"/>
      <c r="Q77" s="353"/>
      <c r="R77" s="353"/>
      <c r="S77" s="353"/>
      <c r="T77" s="353"/>
      <c r="U77" s="353"/>
      <c r="V77" s="353"/>
      <c r="W77" s="353"/>
      <c r="X77" s="353"/>
      <c r="Y77" s="353"/>
      <c r="Z77" s="353"/>
    </row>
    <row r="78" spans="1:26" ht="18.75" hidden="1" customHeight="1">
      <c r="A78" s="484">
        <v>285</v>
      </c>
      <c r="B78" s="293"/>
      <c r="C78" s="296">
        <v>2404</v>
      </c>
      <c r="D78" s="297" t="s">
        <v>678</v>
      </c>
      <c r="E78" s="622"/>
      <c r="F78" s="623">
        <f t="shared" si="13"/>
        <v>0</v>
      </c>
      <c r="G78" s="546"/>
      <c r="H78" s="547"/>
      <c r="I78" s="547"/>
      <c r="J78" s="548"/>
      <c r="K78" s="4" t="str">
        <f t="shared" si="1"/>
        <v/>
      </c>
      <c r="L78" s="212"/>
    </row>
    <row r="79" spans="1:26" ht="18.75" customHeight="1">
      <c r="A79" s="484">
        <v>290</v>
      </c>
      <c r="B79" s="293"/>
      <c r="C79" s="296">
        <v>2405</v>
      </c>
      <c r="D79" s="332" t="s">
        <v>679</v>
      </c>
      <c r="E79" s="622">
        <v>42000</v>
      </c>
      <c r="F79" s="623">
        <f t="shared" si="13"/>
        <v>44863</v>
      </c>
      <c r="G79" s="546">
        <v>11396</v>
      </c>
      <c r="H79" s="547">
        <v>0</v>
      </c>
      <c r="I79" s="547">
        <v>33467</v>
      </c>
      <c r="J79" s="548">
        <v>0</v>
      </c>
      <c r="K79" s="4">
        <f t="shared" si="1"/>
        <v>1</v>
      </c>
      <c r="L79" s="212"/>
    </row>
    <row r="80" spans="1:26" ht="18.75" customHeight="1">
      <c r="A80" s="484">
        <v>295</v>
      </c>
      <c r="B80" s="293"/>
      <c r="C80" s="296">
        <v>2406</v>
      </c>
      <c r="D80" s="332" t="s">
        <v>680</v>
      </c>
      <c r="E80" s="622">
        <v>18000</v>
      </c>
      <c r="F80" s="623">
        <f t="shared" si="13"/>
        <v>19667</v>
      </c>
      <c r="G80" s="546">
        <v>472</v>
      </c>
      <c r="H80" s="547">
        <v>0</v>
      </c>
      <c r="I80" s="547">
        <v>19195</v>
      </c>
      <c r="J80" s="548">
        <v>0</v>
      </c>
      <c r="K80" s="4">
        <f t="shared" si="1"/>
        <v>1</v>
      </c>
      <c r="L80" s="212"/>
    </row>
    <row r="81" spans="1:26" ht="18.75" hidden="1" customHeight="1">
      <c r="A81" s="484">
        <v>300</v>
      </c>
      <c r="B81" s="293"/>
      <c r="C81" s="296">
        <v>2407</v>
      </c>
      <c r="D81" s="332" t="s">
        <v>681</v>
      </c>
      <c r="E81" s="622"/>
      <c r="F81" s="623">
        <f t="shared" si="13"/>
        <v>0</v>
      </c>
      <c r="G81" s="546"/>
      <c r="H81" s="547"/>
      <c r="I81" s="547"/>
      <c r="J81" s="548"/>
      <c r="K81" s="4" t="str">
        <f t="shared" si="1"/>
        <v/>
      </c>
      <c r="L81" s="212"/>
    </row>
    <row r="82" spans="1:26" ht="18.75" hidden="1" customHeight="1">
      <c r="A82" s="484">
        <v>305</v>
      </c>
      <c r="B82" s="293"/>
      <c r="C82" s="296">
        <v>2408</v>
      </c>
      <c r="D82" s="332" t="s">
        <v>682</v>
      </c>
      <c r="E82" s="622"/>
      <c r="F82" s="623">
        <f t="shared" si="13"/>
        <v>0</v>
      </c>
      <c r="G82" s="546"/>
      <c r="H82" s="547"/>
      <c r="I82" s="547"/>
      <c r="J82" s="548"/>
      <c r="K82" s="4" t="str">
        <f t="shared" si="1"/>
        <v/>
      </c>
      <c r="L82" s="212"/>
    </row>
    <row r="83" spans="1:26" ht="18.75" hidden="1" customHeight="1">
      <c r="A83" s="484">
        <v>310</v>
      </c>
      <c r="B83" s="293"/>
      <c r="C83" s="296">
        <v>2409</v>
      </c>
      <c r="D83" s="332" t="s">
        <v>683</v>
      </c>
      <c r="E83" s="622"/>
      <c r="F83" s="623">
        <f t="shared" si="13"/>
        <v>0</v>
      </c>
      <c r="G83" s="546"/>
      <c r="H83" s="547"/>
      <c r="I83" s="547"/>
      <c r="J83" s="548"/>
      <c r="K83" s="4" t="str">
        <f t="shared" si="1"/>
        <v/>
      </c>
      <c r="L83" s="212"/>
    </row>
    <row r="84" spans="1:26" ht="18.75" hidden="1" customHeight="1">
      <c r="A84" s="484">
        <v>315</v>
      </c>
      <c r="B84" s="293"/>
      <c r="C84" s="296">
        <v>2410</v>
      </c>
      <c r="D84" s="332" t="s">
        <v>684</v>
      </c>
      <c r="E84" s="622"/>
      <c r="F84" s="623">
        <f t="shared" si="13"/>
        <v>0</v>
      </c>
      <c r="G84" s="546"/>
      <c r="H84" s="547"/>
      <c r="I84" s="547"/>
      <c r="J84" s="548"/>
      <c r="K84" s="4" t="str">
        <f t="shared" si="1"/>
        <v/>
      </c>
      <c r="L84" s="212"/>
    </row>
    <row r="85" spans="1:26" ht="18.75" hidden="1" customHeight="1">
      <c r="A85" s="484">
        <v>325</v>
      </c>
      <c r="B85" s="293"/>
      <c r="C85" s="296">
        <v>2412</v>
      </c>
      <c r="D85" s="297" t="s">
        <v>685</v>
      </c>
      <c r="E85" s="622"/>
      <c r="F85" s="623">
        <f t="shared" si="13"/>
        <v>0</v>
      </c>
      <c r="G85" s="546"/>
      <c r="H85" s="547"/>
      <c r="I85" s="547"/>
      <c r="J85" s="548"/>
      <c r="K85" s="4" t="str">
        <f t="shared" si="1"/>
        <v/>
      </c>
      <c r="L85" s="212"/>
    </row>
    <row r="86" spans="1:26" ht="18.75" hidden="1" customHeight="1">
      <c r="A86" s="484">
        <v>330</v>
      </c>
      <c r="B86" s="293"/>
      <c r="C86" s="296">
        <v>2413</v>
      </c>
      <c r="D86" s="332" t="s">
        <v>686</v>
      </c>
      <c r="E86" s="622"/>
      <c r="F86" s="623">
        <f t="shared" si="13"/>
        <v>0</v>
      </c>
      <c r="G86" s="546"/>
      <c r="H86" s="547"/>
      <c r="I86" s="547"/>
      <c r="J86" s="548"/>
      <c r="K86" s="4" t="str">
        <f t="shared" si="1"/>
        <v/>
      </c>
      <c r="L86" s="212"/>
    </row>
    <row r="87" spans="1:26" ht="18.75" hidden="1" customHeight="1">
      <c r="A87" s="486">
        <v>335</v>
      </c>
      <c r="B87" s="293"/>
      <c r="C87" s="296">
        <v>2415</v>
      </c>
      <c r="D87" s="297" t="s">
        <v>687</v>
      </c>
      <c r="E87" s="622"/>
      <c r="F87" s="623">
        <f t="shared" si="13"/>
        <v>0</v>
      </c>
      <c r="G87" s="546"/>
      <c r="H87" s="547"/>
      <c r="I87" s="547"/>
      <c r="J87" s="548"/>
      <c r="K87" s="4" t="str">
        <f t="shared" si="1"/>
        <v/>
      </c>
      <c r="L87" s="212"/>
    </row>
    <row r="88" spans="1:26" ht="18.75" hidden="1" customHeight="1">
      <c r="A88" s="487">
        <v>340</v>
      </c>
      <c r="B88" s="303"/>
      <c r="C88" s="296">
        <v>2418</v>
      </c>
      <c r="D88" s="337" t="s">
        <v>688</v>
      </c>
      <c r="E88" s="622"/>
      <c r="F88" s="623">
        <f t="shared" si="13"/>
        <v>0</v>
      </c>
      <c r="G88" s="546"/>
      <c r="H88" s="547"/>
      <c r="I88" s="547"/>
      <c r="J88" s="548"/>
      <c r="K88" s="4" t="str">
        <f t="shared" si="1"/>
        <v/>
      </c>
      <c r="L88" s="212"/>
    </row>
    <row r="89" spans="1:26" ht="18.75" hidden="1" customHeight="1">
      <c r="A89" s="487">
        <v>345</v>
      </c>
      <c r="B89" s="304"/>
      <c r="C89" s="299">
        <v>2419</v>
      </c>
      <c r="D89" s="334" t="s">
        <v>689</v>
      </c>
      <c r="E89" s="626"/>
      <c r="F89" s="627">
        <f t="shared" si="13"/>
        <v>0</v>
      </c>
      <c r="G89" s="555"/>
      <c r="H89" s="556"/>
      <c r="I89" s="556"/>
      <c r="J89" s="557"/>
      <c r="K89" s="4" t="str">
        <f t="shared" ref="K89:K153" si="14">(IF($E89&lt;&gt;0,$K$2,IF($F89&lt;&gt;0,$K$2,IF($G89&lt;&gt;0,$K$2,IF($H89&lt;&gt;0,$K$2,IF($I89&lt;&gt;0,$K$2,IF($J89&lt;&gt;0,$K$2,"")))))))</f>
        <v/>
      </c>
      <c r="L89" s="212"/>
    </row>
    <row r="90" spans="1:26" s="353" customFormat="1" ht="18.75" customHeight="1">
      <c r="A90" s="488">
        <v>350</v>
      </c>
      <c r="B90" s="322">
        <v>2500</v>
      </c>
      <c r="C90" s="323" t="s">
        <v>690</v>
      </c>
      <c r="D90" s="324"/>
      <c r="E90" s="326">
        <f t="shared" ref="E90:J90" si="15">SUM(E91:E92)</f>
        <v>7000</v>
      </c>
      <c r="F90" s="326">
        <f t="shared" si="15"/>
        <v>5668</v>
      </c>
      <c r="G90" s="613">
        <f t="shared" si="15"/>
        <v>165</v>
      </c>
      <c r="H90" s="614">
        <f t="shared" si="15"/>
        <v>0</v>
      </c>
      <c r="I90" s="615">
        <f t="shared" si="15"/>
        <v>5503</v>
      </c>
      <c r="J90" s="616">
        <f t="shared" si="15"/>
        <v>0</v>
      </c>
      <c r="K90" s="4">
        <f t="shared" si="14"/>
        <v>1</v>
      </c>
      <c r="L90" s="212"/>
      <c r="M90" s="351"/>
      <c r="N90" s="351"/>
      <c r="O90" s="351"/>
      <c r="P90" s="351"/>
      <c r="Q90" s="351"/>
      <c r="R90" s="351"/>
      <c r="S90" s="351"/>
      <c r="T90" s="351"/>
      <c r="U90" s="351"/>
      <c r="V90" s="351"/>
      <c r="W90" s="351"/>
      <c r="X90" s="351"/>
      <c r="Y90" s="351"/>
      <c r="Z90" s="351"/>
    </row>
    <row r="91" spans="1:26" ht="18.75" customHeight="1">
      <c r="A91" s="487">
        <v>355</v>
      </c>
      <c r="B91" s="303"/>
      <c r="C91" s="294">
        <v>2501</v>
      </c>
      <c r="D91" s="338" t="s">
        <v>691</v>
      </c>
      <c r="E91" s="620">
        <v>7000</v>
      </c>
      <c r="F91" s="621">
        <f>G91+H91+I91+J91</f>
        <v>5668</v>
      </c>
      <c r="G91" s="543">
        <v>165</v>
      </c>
      <c r="H91" s="544">
        <v>0</v>
      </c>
      <c r="I91" s="544">
        <v>5503</v>
      </c>
      <c r="J91" s="545">
        <v>0</v>
      </c>
      <c r="K91" s="4">
        <f t="shared" si="14"/>
        <v>1</v>
      </c>
      <c r="L91" s="212"/>
    </row>
    <row r="92" spans="1:26" ht="18.75" hidden="1" customHeight="1">
      <c r="A92" s="487">
        <v>356</v>
      </c>
      <c r="B92" s="304"/>
      <c r="C92" s="299">
        <v>2502</v>
      </c>
      <c r="D92" s="339" t="s">
        <v>1827</v>
      </c>
      <c r="E92" s="626"/>
      <c r="F92" s="627">
        <f>G92+H92+I92+J92</f>
        <v>0</v>
      </c>
      <c r="G92" s="555"/>
      <c r="H92" s="556"/>
      <c r="I92" s="556"/>
      <c r="J92" s="557"/>
      <c r="K92" s="4" t="str">
        <f t="shared" si="14"/>
        <v/>
      </c>
      <c r="L92" s="212"/>
      <c r="M92" s="353"/>
      <c r="N92" s="353"/>
      <c r="O92" s="353"/>
      <c r="P92" s="353"/>
      <c r="Q92" s="353"/>
      <c r="R92" s="353"/>
      <c r="S92" s="353"/>
      <c r="T92" s="353"/>
      <c r="U92" s="353"/>
      <c r="V92" s="353"/>
      <c r="W92" s="353"/>
      <c r="X92" s="353"/>
      <c r="Y92" s="353"/>
      <c r="Z92" s="353"/>
    </row>
    <row r="93" spans="1:26" s="353" customFormat="1" ht="18.75" hidden="1" customHeight="1">
      <c r="A93" s="489">
        <v>360</v>
      </c>
      <c r="B93" s="322">
        <v>2600</v>
      </c>
      <c r="C93" s="323" t="s">
        <v>1828</v>
      </c>
      <c r="D93" s="324"/>
      <c r="E93" s="325"/>
      <c r="F93" s="326">
        <f>G93+H93+I93+J93</f>
        <v>0</v>
      </c>
      <c r="G93" s="1336"/>
      <c r="H93" s="1337"/>
      <c r="I93" s="1337"/>
      <c r="J93" s="1338"/>
      <c r="K93" s="4" t="str">
        <f t="shared" si="14"/>
        <v/>
      </c>
      <c r="L93" s="212"/>
      <c r="M93" s="351"/>
      <c r="N93" s="351"/>
      <c r="O93" s="351"/>
      <c r="P93" s="351"/>
      <c r="Q93" s="351"/>
      <c r="R93" s="351"/>
      <c r="S93" s="351"/>
      <c r="T93" s="351"/>
      <c r="U93" s="351"/>
      <c r="V93" s="351"/>
      <c r="W93" s="351"/>
      <c r="X93" s="351"/>
      <c r="Y93" s="351"/>
      <c r="Z93" s="351"/>
    </row>
    <row r="94" spans="1:26" s="353" customFormat="1" ht="18.75" hidden="1" customHeight="1">
      <c r="A94" s="489">
        <v>370</v>
      </c>
      <c r="B94" s="322">
        <v>2700</v>
      </c>
      <c r="C94" s="323" t="s">
        <v>1829</v>
      </c>
      <c r="D94" s="324"/>
      <c r="E94" s="326">
        <f t="shared" ref="E94:J94" si="16">SUM(E95:E107)</f>
        <v>0</v>
      </c>
      <c r="F94" s="326">
        <f t="shared" si="16"/>
        <v>0</v>
      </c>
      <c r="G94" s="613">
        <f t="shared" si="16"/>
        <v>0</v>
      </c>
      <c r="H94" s="614">
        <f t="shared" si="16"/>
        <v>0</v>
      </c>
      <c r="I94" s="615">
        <f t="shared" si="16"/>
        <v>0</v>
      </c>
      <c r="J94" s="616">
        <f t="shared" si="16"/>
        <v>0</v>
      </c>
      <c r="K94" s="4" t="str">
        <f t="shared" si="14"/>
        <v/>
      </c>
      <c r="L94" s="212"/>
      <c r="M94" s="351"/>
      <c r="N94" s="351"/>
      <c r="O94" s="351"/>
      <c r="P94" s="351"/>
      <c r="Q94" s="351"/>
      <c r="R94" s="351"/>
      <c r="S94" s="351"/>
      <c r="T94" s="351"/>
      <c r="U94" s="351"/>
      <c r="V94" s="351"/>
      <c r="W94" s="351"/>
      <c r="X94" s="351"/>
      <c r="Y94" s="351"/>
      <c r="Z94" s="351"/>
    </row>
    <row r="95" spans="1:26" ht="18.75" hidden="1" customHeight="1">
      <c r="A95" s="490">
        <v>375</v>
      </c>
      <c r="B95" s="293"/>
      <c r="C95" s="294">
        <v>2701</v>
      </c>
      <c r="D95" s="295" t="s">
        <v>1830</v>
      </c>
      <c r="E95" s="620"/>
      <c r="F95" s="621">
        <f t="shared" ref="F95:F107" si="17">G95+H95+I95+J95</f>
        <v>0</v>
      </c>
      <c r="G95" s="543"/>
      <c r="H95" s="544"/>
      <c r="I95" s="544"/>
      <c r="J95" s="545"/>
      <c r="K95" s="4" t="str">
        <f t="shared" si="14"/>
        <v/>
      </c>
      <c r="L95" s="212"/>
      <c r="M95" s="353"/>
      <c r="N95" s="353"/>
      <c r="O95" s="353"/>
      <c r="P95" s="353"/>
      <c r="Q95" s="353"/>
      <c r="R95" s="353"/>
      <c r="S95" s="353"/>
      <c r="T95" s="353"/>
      <c r="U95" s="353"/>
      <c r="V95" s="353"/>
      <c r="W95" s="353"/>
      <c r="X95" s="353"/>
      <c r="Y95" s="353"/>
      <c r="Z95" s="353"/>
    </row>
    <row r="96" spans="1:26" ht="18.75" hidden="1" customHeight="1">
      <c r="A96" s="490">
        <v>380</v>
      </c>
      <c r="B96" s="293"/>
      <c r="C96" s="296" t="s">
        <v>1831</v>
      </c>
      <c r="D96" s="297" t="s">
        <v>1832</v>
      </c>
      <c r="E96" s="622"/>
      <c r="F96" s="623">
        <f t="shared" si="17"/>
        <v>0</v>
      </c>
      <c r="G96" s="546"/>
      <c r="H96" s="547"/>
      <c r="I96" s="547"/>
      <c r="J96" s="548"/>
      <c r="K96" s="4" t="str">
        <f t="shared" si="14"/>
        <v/>
      </c>
      <c r="L96" s="212"/>
      <c r="M96" s="353"/>
      <c r="N96" s="353"/>
      <c r="O96" s="353"/>
      <c r="P96" s="353"/>
      <c r="Q96" s="353"/>
      <c r="R96" s="353"/>
      <c r="S96" s="353"/>
      <c r="T96" s="353"/>
      <c r="U96" s="353"/>
      <c r="V96" s="353"/>
      <c r="W96" s="353"/>
      <c r="X96" s="353"/>
      <c r="Y96" s="353"/>
      <c r="Z96" s="353"/>
    </row>
    <row r="97" spans="1:26" ht="18.75" hidden="1" customHeight="1">
      <c r="A97" s="490">
        <v>385</v>
      </c>
      <c r="B97" s="293"/>
      <c r="C97" s="296" t="s">
        <v>1833</v>
      </c>
      <c r="D97" s="297" t="s">
        <v>1834</v>
      </c>
      <c r="E97" s="622"/>
      <c r="F97" s="623">
        <f t="shared" si="17"/>
        <v>0</v>
      </c>
      <c r="G97" s="546"/>
      <c r="H97" s="547"/>
      <c r="I97" s="547"/>
      <c r="J97" s="548"/>
      <c r="K97" s="4" t="str">
        <f t="shared" si="14"/>
        <v/>
      </c>
      <c r="L97" s="212"/>
    </row>
    <row r="98" spans="1:26" ht="18.75" hidden="1" customHeight="1">
      <c r="A98" s="490">
        <v>390</v>
      </c>
      <c r="B98" s="305"/>
      <c r="C98" s="296">
        <v>2704</v>
      </c>
      <c r="D98" s="297" t="s">
        <v>1835</v>
      </c>
      <c r="E98" s="622"/>
      <c r="F98" s="623">
        <f t="shared" si="17"/>
        <v>0</v>
      </c>
      <c r="G98" s="546"/>
      <c r="H98" s="547"/>
      <c r="I98" s="547"/>
      <c r="J98" s="548"/>
      <c r="K98" s="4" t="str">
        <f t="shared" si="14"/>
        <v/>
      </c>
      <c r="L98" s="212"/>
    </row>
    <row r="99" spans="1:26" ht="18.75" hidden="1" customHeight="1">
      <c r="A99" s="490">
        <v>395</v>
      </c>
      <c r="B99" s="293"/>
      <c r="C99" s="296" t="s">
        <v>1836</v>
      </c>
      <c r="D99" s="297" t="s">
        <v>1837</v>
      </c>
      <c r="E99" s="622"/>
      <c r="F99" s="623">
        <f t="shared" si="17"/>
        <v>0</v>
      </c>
      <c r="G99" s="546"/>
      <c r="H99" s="547"/>
      <c r="I99" s="547"/>
      <c r="J99" s="548"/>
      <c r="K99" s="4" t="str">
        <f t="shared" si="14"/>
        <v/>
      </c>
      <c r="L99" s="212"/>
    </row>
    <row r="100" spans="1:26" ht="18.75" hidden="1" customHeight="1">
      <c r="A100" s="490">
        <v>400</v>
      </c>
      <c r="B100" s="300"/>
      <c r="C100" s="296">
        <v>2706</v>
      </c>
      <c r="D100" s="297" t="s">
        <v>1838</v>
      </c>
      <c r="E100" s="622"/>
      <c r="F100" s="623">
        <f t="shared" si="17"/>
        <v>0</v>
      </c>
      <c r="G100" s="546"/>
      <c r="H100" s="547"/>
      <c r="I100" s="547"/>
      <c r="J100" s="548"/>
      <c r="K100" s="4" t="str">
        <f t="shared" si="14"/>
        <v/>
      </c>
      <c r="L100" s="212"/>
    </row>
    <row r="101" spans="1:26" ht="18.75" hidden="1" customHeight="1">
      <c r="A101" s="490">
        <v>405</v>
      </c>
      <c r="B101" s="293"/>
      <c r="C101" s="296" t="s">
        <v>1839</v>
      </c>
      <c r="D101" s="297" t="s">
        <v>1840</v>
      </c>
      <c r="E101" s="622"/>
      <c r="F101" s="623">
        <f t="shared" si="17"/>
        <v>0</v>
      </c>
      <c r="G101" s="546"/>
      <c r="H101" s="547"/>
      <c r="I101" s="547"/>
      <c r="J101" s="548"/>
      <c r="K101" s="4" t="str">
        <f t="shared" si="14"/>
        <v/>
      </c>
      <c r="L101" s="212"/>
    </row>
    <row r="102" spans="1:26" ht="18.75" hidden="1" customHeight="1">
      <c r="A102" s="490">
        <v>410</v>
      </c>
      <c r="B102" s="300"/>
      <c r="C102" s="296" t="s">
        <v>1841</v>
      </c>
      <c r="D102" s="297" t="s">
        <v>695</v>
      </c>
      <c r="E102" s="622"/>
      <c r="F102" s="623">
        <f t="shared" si="17"/>
        <v>0</v>
      </c>
      <c r="G102" s="546"/>
      <c r="H102" s="547"/>
      <c r="I102" s="547"/>
      <c r="J102" s="548"/>
      <c r="K102" s="4" t="str">
        <f t="shared" si="14"/>
        <v/>
      </c>
      <c r="L102" s="212"/>
    </row>
    <row r="103" spans="1:26" ht="18.75" hidden="1" customHeight="1">
      <c r="A103" s="490">
        <v>420</v>
      </c>
      <c r="B103" s="293"/>
      <c r="C103" s="296" t="s">
        <v>696</v>
      </c>
      <c r="D103" s="297" t="s">
        <v>697</v>
      </c>
      <c r="E103" s="622"/>
      <c r="F103" s="623">
        <f t="shared" si="17"/>
        <v>0</v>
      </c>
      <c r="G103" s="546"/>
      <c r="H103" s="547"/>
      <c r="I103" s="547"/>
      <c r="J103" s="548"/>
      <c r="K103" s="4" t="str">
        <f t="shared" si="14"/>
        <v/>
      </c>
      <c r="L103" s="212"/>
    </row>
    <row r="104" spans="1:26" ht="18.75" hidden="1" customHeight="1">
      <c r="A104" s="490">
        <v>425</v>
      </c>
      <c r="B104" s="293"/>
      <c r="C104" s="296" t="s">
        <v>698</v>
      </c>
      <c r="D104" s="297" t="s">
        <v>699</v>
      </c>
      <c r="E104" s="622"/>
      <c r="F104" s="623">
        <f t="shared" si="17"/>
        <v>0</v>
      </c>
      <c r="G104" s="546"/>
      <c r="H104" s="547"/>
      <c r="I104" s="547"/>
      <c r="J104" s="548"/>
      <c r="K104" s="4" t="str">
        <f t="shared" si="14"/>
        <v/>
      </c>
      <c r="L104" s="212"/>
    </row>
    <row r="105" spans="1:26" ht="18.75" hidden="1" customHeight="1">
      <c r="A105" s="490">
        <v>430</v>
      </c>
      <c r="B105" s="293"/>
      <c r="C105" s="296" t="s">
        <v>700</v>
      </c>
      <c r="D105" s="297" t="s">
        <v>701</v>
      </c>
      <c r="E105" s="622"/>
      <c r="F105" s="623">
        <f t="shared" si="17"/>
        <v>0</v>
      </c>
      <c r="G105" s="546"/>
      <c r="H105" s="547"/>
      <c r="I105" s="547"/>
      <c r="J105" s="548"/>
      <c r="K105" s="4" t="str">
        <f t="shared" si="14"/>
        <v/>
      </c>
      <c r="L105" s="212"/>
    </row>
    <row r="106" spans="1:26" ht="18.75" hidden="1" customHeight="1">
      <c r="A106" s="490">
        <v>436</v>
      </c>
      <c r="B106" s="293"/>
      <c r="C106" s="296" t="s">
        <v>702</v>
      </c>
      <c r="D106" s="340" t="s">
        <v>703</v>
      </c>
      <c r="E106" s="622"/>
      <c r="F106" s="623">
        <f t="shared" si="17"/>
        <v>0</v>
      </c>
      <c r="G106" s="546"/>
      <c r="H106" s="547"/>
      <c r="I106" s="547"/>
      <c r="J106" s="548"/>
      <c r="K106" s="4" t="str">
        <f t="shared" si="14"/>
        <v/>
      </c>
      <c r="L106" s="212"/>
    </row>
    <row r="107" spans="1:26" ht="18.75" hidden="1" customHeight="1">
      <c r="A107" s="490">
        <v>440</v>
      </c>
      <c r="B107" s="293"/>
      <c r="C107" s="299" t="s">
        <v>704</v>
      </c>
      <c r="D107" s="341" t="s">
        <v>705</v>
      </c>
      <c r="E107" s="626"/>
      <c r="F107" s="627">
        <f t="shared" si="17"/>
        <v>0</v>
      </c>
      <c r="G107" s="555"/>
      <c r="H107" s="556"/>
      <c r="I107" s="556"/>
      <c r="J107" s="557"/>
      <c r="K107" s="4" t="str">
        <f t="shared" si="14"/>
        <v/>
      </c>
      <c r="L107" s="212"/>
    </row>
    <row r="108" spans="1:26" s="353" customFormat="1" ht="18.75" customHeight="1">
      <c r="A108" s="489">
        <v>445</v>
      </c>
      <c r="B108" s="322">
        <v>2800</v>
      </c>
      <c r="C108" s="323" t="s">
        <v>706</v>
      </c>
      <c r="D108" s="324"/>
      <c r="E108" s="326">
        <f>+E109+E110+E111</f>
        <v>0</v>
      </c>
      <c r="F108" s="326">
        <f>+F109+F110+F111</f>
        <v>431</v>
      </c>
      <c r="G108" s="613">
        <f>+G109+G110+G111</f>
        <v>394</v>
      </c>
      <c r="H108" s="614">
        <f>SUM(H109:H111)</f>
        <v>0</v>
      </c>
      <c r="I108" s="615">
        <f>+I109+I110+I111</f>
        <v>37</v>
      </c>
      <c r="J108" s="616">
        <f>SUM(J109:J111)</f>
        <v>0</v>
      </c>
      <c r="K108" s="4">
        <f t="shared" si="14"/>
        <v>1</v>
      </c>
      <c r="L108" s="212"/>
      <c r="M108" s="351"/>
      <c r="N108" s="351"/>
      <c r="O108" s="351"/>
      <c r="P108" s="351"/>
      <c r="Q108" s="351"/>
      <c r="R108" s="351"/>
      <c r="S108" s="351"/>
      <c r="T108" s="351"/>
      <c r="U108" s="351"/>
      <c r="V108" s="351"/>
      <c r="W108" s="351"/>
      <c r="X108" s="351"/>
      <c r="Y108" s="351"/>
      <c r="Z108" s="351"/>
    </row>
    <row r="109" spans="1:26" ht="32.25" hidden="1" customHeight="1">
      <c r="A109" s="490">
        <v>450</v>
      </c>
      <c r="B109" s="293"/>
      <c r="C109" s="294">
        <v>2801</v>
      </c>
      <c r="D109" s="335" t="s">
        <v>707</v>
      </c>
      <c r="E109" s="620"/>
      <c r="F109" s="621">
        <f>G109+H109+I109+J109</f>
        <v>0</v>
      </c>
      <c r="G109" s="543"/>
      <c r="H109" s="544"/>
      <c r="I109" s="544"/>
      <c r="J109" s="545"/>
      <c r="K109" s="4" t="str">
        <f t="shared" si="14"/>
        <v/>
      </c>
      <c r="L109" s="212"/>
    </row>
    <row r="110" spans="1:26" ht="18.75" customHeight="1">
      <c r="A110" s="490">
        <v>455</v>
      </c>
      <c r="B110" s="293"/>
      <c r="C110" s="296">
        <v>2802</v>
      </c>
      <c r="D110" s="337" t="s">
        <v>708</v>
      </c>
      <c r="E110" s="622"/>
      <c r="F110" s="623">
        <f>G110+H110+I110+J110</f>
        <v>431</v>
      </c>
      <c r="G110" s="546">
        <v>394</v>
      </c>
      <c r="H110" s="547">
        <v>0</v>
      </c>
      <c r="I110" s="547">
        <v>37</v>
      </c>
      <c r="J110" s="548">
        <v>0</v>
      </c>
      <c r="K110" s="4">
        <f t="shared" si="14"/>
        <v>1</v>
      </c>
      <c r="L110" s="212"/>
      <c r="M110" s="353"/>
      <c r="N110" s="353"/>
      <c r="O110" s="353"/>
      <c r="P110" s="353"/>
      <c r="Q110" s="353"/>
      <c r="R110" s="353"/>
      <c r="S110" s="353"/>
      <c r="T110" s="353"/>
      <c r="U110" s="353"/>
      <c r="V110" s="353"/>
      <c r="W110" s="353"/>
      <c r="X110" s="353"/>
      <c r="Y110" s="353"/>
      <c r="Z110" s="353"/>
    </row>
    <row r="111" spans="1:26" ht="18.75" hidden="1" customHeight="1">
      <c r="A111" s="490">
        <v>455</v>
      </c>
      <c r="B111" s="293"/>
      <c r="C111" s="299">
        <v>2809</v>
      </c>
      <c r="D111" s="342" t="s">
        <v>2004</v>
      </c>
      <c r="E111" s="626"/>
      <c r="F111" s="627">
        <f>G111+H111+I111+J111</f>
        <v>0</v>
      </c>
      <c r="G111" s="555"/>
      <c r="H111" s="556"/>
      <c r="I111" s="556"/>
      <c r="J111" s="557"/>
      <c r="K111" s="4" t="str">
        <f t="shared" si="14"/>
        <v/>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1197</v>
      </c>
      <c r="D112" s="324"/>
      <c r="E112" s="326">
        <f t="shared" ref="E112:J112" si="18">SUM(E113:E119)</f>
        <v>5000</v>
      </c>
      <c r="F112" s="326">
        <f t="shared" si="18"/>
        <v>7017</v>
      </c>
      <c r="G112" s="613">
        <f t="shared" si="18"/>
        <v>6677</v>
      </c>
      <c r="H112" s="614">
        <f t="shared" si="18"/>
        <v>0</v>
      </c>
      <c r="I112" s="615">
        <f t="shared" si="18"/>
        <v>340</v>
      </c>
      <c r="J112" s="616">
        <f t="shared" si="18"/>
        <v>0</v>
      </c>
      <c r="K112" s="4">
        <f t="shared" si="14"/>
        <v>1</v>
      </c>
      <c r="L112" s="212"/>
      <c r="M112" s="351"/>
      <c r="N112" s="351"/>
      <c r="O112" s="351"/>
      <c r="P112" s="351"/>
      <c r="Q112" s="351"/>
      <c r="R112" s="351"/>
      <c r="S112" s="351"/>
      <c r="T112" s="351"/>
      <c r="U112" s="351"/>
      <c r="V112" s="351"/>
      <c r="W112" s="351"/>
      <c r="X112" s="351"/>
      <c r="Y112" s="351"/>
      <c r="Z112" s="351"/>
    </row>
    <row r="113" spans="1:26" ht="18.75" hidden="1" customHeight="1">
      <c r="A113" s="490">
        <v>475</v>
      </c>
      <c r="B113" s="293"/>
      <c r="C113" s="294">
        <v>3601</v>
      </c>
      <c r="D113" s="335" t="s">
        <v>710</v>
      </c>
      <c r="E113" s="620"/>
      <c r="F113" s="621">
        <f t="shared" ref="F113:F119" si="19">G113+H113+I113+J113</f>
        <v>0</v>
      </c>
      <c r="G113" s="543"/>
      <c r="H113" s="544"/>
      <c r="I113" s="544"/>
      <c r="J113" s="545"/>
      <c r="K113" s="4" t="str">
        <f t="shared" si="14"/>
        <v/>
      </c>
      <c r="L113" s="212"/>
    </row>
    <row r="114" spans="1:26" ht="18.75" hidden="1" customHeight="1">
      <c r="A114" s="490">
        <v>480</v>
      </c>
      <c r="B114" s="293"/>
      <c r="C114" s="296">
        <v>3605</v>
      </c>
      <c r="D114" s="297" t="s">
        <v>200</v>
      </c>
      <c r="E114" s="622"/>
      <c r="F114" s="623">
        <f>G114+H114+I114+J114</f>
        <v>0</v>
      </c>
      <c r="G114" s="546"/>
      <c r="H114" s="547"/>
      <c r="I114" s="547"/>
      <c r="J114" s="548"/>
      <c r="K114" s="4" t="str">
        <f t="shared" si="14"/>
        <v/>
      </c>
      <c r="L114" s="212"/>
      <c r="M114" s="353"/>
      <c r="N114" s="353"/>
      <c r="O114" s="353"/>
      <c r="P114" s="353"/>
      <c r="Q114" s="353"/>
      <c r="R114" s="353"/>
      <c r="S114" s="353"/>
      <c r="T114" s="353"/>
      <c r="U114" s="353"/>
      <c r="V114" s="353"/>
      <c r="W114" s="353"/>
      <c r="X114" s="353"/>
      <c r="Y114" s="353"/>
      <c r="Z114" s="353"/>
    </row>
    <row r="115" spans="1:26" ht="18.75" hidden="1" customHeight="1">
      <c r="A115" s="490">
        <v>480</v>
      </c>
      <c r="B115" s="293"/>
      <c r="C115" s="296">
        <v>3610</v>
      </c>
      <c r="D115" s="297" t="s">
        <v>1186</v>
      </c>
      <c r="E115" s="622"/>
      <c r="F115" s="623">
        <f t="shared" si="19"/>
        <v>0</v>
      </c>
      <c r="G115" s="546"/>
      <c r="H115" s="547"/>
      <c r="I115" s="547"/>
      <c r="J115" s="548"/>
      <c r="K115" s="4" t="str">
        <f t="shared" si="14"/>
        <v/>
      </c>
      <c r="L115" s="212"/>
      <c r="M115" s="353"/>
      <c r="N115" s="353"/>
      <c r="O115" s="353"/>
      <c r="P115" s="353"/>
      <c r="Q115" s="353"/>
      <c r="R115" s="353"/>
      <c r="S115" s="353"/>
      <c r="T115" s="353"/>
      <c r="U115" s="353"/>
      <c r="V115" s="353"/>
      <c r="W115" s="353"/>
      <c r="X115" s="353"/>
      <c r="Y115" s="353"/>
      <c r="Z115" s="353"/>
    </row>
    <row r="116" spans="1:26" ht="18.75" hidden="1" customHeight="1">
      <c r="A116" s="490">
        <v>480</v>
      </c>
      <c r="B116" s="293"/>
      <c r="C116" s="296">
        <v>3611</v>
      </c>
      <c r="D116" s="297" t="s">
        <v>711</v>
      </c>
      <c r="E116" s="622"/>
      <c r="F116" s="623">
        <f t="shared" si="19"/>
        <v>0</v>
      </c>
      <c r="G116" s="546"/>
      <c r="H116" s="547"/>
      <c r="I116" s="547"/>
      <c r="J116" s="548"/>
      <c r="K116" s="4" t="str">
        <f t="shared" si="14"/>
        <v/>
      </c>
      <c r="L116" s="212"/>
      <c r="M116" s="353"/>
      <c r="N116" s="353"/>
      <c r="O116" s="353"/>
      <c r="P116" s="353"/>
      <c r="Q116" s="353"/>
      <c r="R116" s="353"/>
      <c r="S116" s="353"/>
      <c r="T116" s="353"/>
      <c r="U116" s="353"/>
      <c r="V116" s="353"/>
      <c r="W116" s="353"/>
      <c r="X116" s="353"/>
      <c r="Y116" s="353"/>
      <c r="Z116" s="353"/>
    </row>
    <row r="117" spans="1:26" ht="18.75" hidden="1" customHeight="1">
      <c r="A117" s="490">
        <v>485</v>
      </c>
      <c r="B117" s="293"/>
      <c r="C117" s="296">
        <v>3612</v>
      </c>
      <c r="D117" s="297" t="s">
        <v>712</v>
      </c>
      <c r="E117" s="622"/>
      <c r="F117" s="623">
        <f t="shared" si="19"/>
        <v>0</v>
      </c>
      <c r="G117" s="546"/>
      <c r="H117" s="547"/>
      <c r="I117" s="547"/>
      <c r="J117" s="548"/>
      <c r="K117" s="4" t="str">
        <f t="shared" si="14"/>
        <v/>
      </c>
      <c r="L117" s="212"/>
    </row>
    <row r="118" spans="1:26" ht="18.75" hidden="1" customHeight="1">
      <c r="A118" s="490"/>
      <c r="B118" s="293"/>
      <c r="C118" s="296">
        <v>3618</v>
      </c>
      <c r="D118" s="297" t="s">
        <v>1347</v>
      </c>
      <c r="E118" s="622"/>
      <c r="F118" s="623">
        <f t="shared" si="19"/>
        <v>0</v>
      </c>
      <c r="G118" s="546"/>
      <c r="H118" s="547"/>
      <c r="I118" s="547"/>
      <c r="J118" s="548"/>
      <c r="K118" s="4" t="str">
        <f t="shared" si="14"/>
        <v/>
      </c>
      <c r="L118" s="212"/>
    </row>
    <row r="119" spans="1:26" ht="18.75" customHeight="1">
      <c r="A119" s="490">
        <v>490</v>
      </c>
      <c r="B119" s="293"/>
      <c r="C119" s="320">
        <v>3619</v>
      </c>
      <c r="D119" s="341" t="s">
        <v>713</v>
      </c>
      <c r="E119" s="626">
        <v>5000</v>
      </c>
      <c r="F119" s="627">
        <f t="shared" si="19"/>
        <v>7017</v>
      </c>
      <c r="G119" s="555">
        <v>6677</v>
      </c>
      <c r="H119" s="556">
        <v>0</v>
      </c>
      <c r="I119" s="556">
        <v>340</v>
      </c>
      <c r="J119" s="557">
        <v>0</v>
      </c>
      <c r="K119" s="4">
        <f t="shared" si="14"/>
        <v>1</v>
      </c>
      <c r="L119" s="212"/>
    </row>
    <row r="120" spans="1:26" s="353" customFormat="1" ht="18.75" customHeight="1">
      <c r="A120" s="489">
        <v>495</v>
      </c>
      <c r="B120" s="322">
        <v>3700</v>
      </c>
      <c r="C120" s="323" t="s">
        <v>714</v>
      </c>
      <c r="D120" s="324"/>
      <c r="E120" s="326">
        <f t="shared" ref="E120:J120" si="20">SUM(E121:E123)</f>
        <v>0</v>
      </c>
      <c r="F120" s="326">
        <f t="shared" si="20"/>
        <v>-14063</v>
      </c>
      <c r="G120" s="613">
        <f t="shared" si="20"/>
        <v>-14063</v>
      </c>
      <c r="H120" s="614">
        <f t="shared" si="20"/>
        <v>0</v>
      </c>
      <c r="I120" s="615">
        <f t="shared" si="20"/>
        <v>0</v>
      </c>
      <c r="J120" s="616">
        <f t="shared" si="20"/>
        <v>0</v>
      </c>
      <c r="K120" s="4">
        <f t="shared" si="14"/>
        <v>1</v>
      </c>
      <c r="L120" s="212"/>
      <c r="M120" s="351"/>
      <c r="N120" s="351"/>
      <c r="O120" s="351"/>
      <c r="P120" s="351"/>
      <c r="Q120" s="351"/>
      <c r="R120" s="351"/>
      <c r="S120" s="351"/>
      <c r="T120" s="351"/>
      <c r="U120" s="351"/>
      <c r="V120" s="351"/>
      <c r="W120" s="351"/>
      <c r="X120" s="351"/>
      <c r="Y120" s="351"/>
      <c r="Z120" s="351"/>
    </row>
    <row r="121" spans="1:26" ht="18.75" customHeight="1">
      <c r="A121" s="490">
        <v>500</v>
      </c>
      <c r="B121" s="293"/>
      <c r="C121" s="294">
        <v>3701</v>
      </c>
      <c r="D121" s="295" t="s">
        <v>715</v>
      </c>
      <c r="E121" s="620"/>
      <c r="F121" s="621">
        <f>G121+H121+I121+J121</f>
        <v>-11250</v>
      </c>
      <c r="G121" s="543">
        <v>-11250</v>
      </c>
      <c r="H121" s="544">
        <v>0</v>
      </c>
      <c r="I121" s="544">
        <v>0</v>
      </c>
      <c r="J121" s="545">
        <v>0</v>
      </c>
      <c r="K121" s="4">
        <f t="shared" si="14"/>
        <v>1</v>
      </c>
      <c r="L121" s="212"/>
    </row>
    <row r="122" spans="1:26" ht="18.75" customHeight="1">
      <c r="A122" s="490">
        <v>505</v>
      </c>
      <c r="B122" s="293"/>
      <c r="C122" s="296">
        <v>3702</v>
      </c>
      <c r="D122" s="297" t="s">
        <v>716</v>
      </c>
      <c r="E122" s="622"/>
      <c r="F122" s="623">
        <f>G122+H122+I122+J122</f>
        <v>-2813</v>
      </c>
      <c r="G122" s="546">
        <v>-2813</v>
      </c>
      <c r="H122" s="547">
        <v>0</v>
      </c>
      <c r="I122" s="547">
        <v>0</v>
      </c>
      <c r="J122" s="548">
        <v>0</v>
      </c>
      <c r="K122" s="4">
        <f t="shared" si="14"/>
        <v>1</v>
      </c>
      <c r="L122" s="212"/>
      <c r="M122" s="353"/>
      <c r="N122" s="353"/>
      <c r="O122" s="353"/>
      <c r="P122" s="353"/>
      <c r="Q122" s="353"/>
      <c r="R122" s="353"/>
      <c r="S122" s="353"/>
      <c r="T122" s="353"/>
      <c r="U122" s="353"/>
      <c r="V122" s="353"/>
      <c r="W122" s="353"/>
      <c r="X122" s="353"/>
      <c r="Y122" s="353"/>
      <c r="Z122" s="353"/>
    </row>
    <row r="123" spans="1:26" ht="18.75" hidden="1" customHeight="1">
      <c r="A123" s="490">
        <v>510</v>
      </c>
      <c r="B123" s="293"/>
      <c r="C123" s="299">
        <v>3709</v>
      </c>
      <c r="D123" s="334" t="s">
        <v>717</v>
      </c>
      <c r="E123" s="626"/>
      <c r="F123" s="627">
        <f>G123+H123+I123+J123</f>
        <v>0</v>
      </c>
      <c r="G123" s="555"/>
      <c r="H123" s="556"/>
      <c r="I123" s="556"/>
      <c r="J123" s="557"/>
      <c r="K123" s="4" t="str">
        <f t="shared" si="14"/>
        <v/>
      </c>
      <c r="L123" s="212"/>
    </row>
    <row r="124" spans="1:26" s="354" customFormat="1" ht="18.75" customHeight="1">
      <c r="A124" s="491">
        <v>515</v>
      </c>
      <c r="B124" s="322">
        <v>4000</v>
      </c>
      <c r="C124" s="323" t="s">
        <v>1246</v>
      </c>
      <c r="D124" s="324"/>
      <c r="E124" s="326">
        <f t="shared" ref="E124:J124" si="21">SUM(E125:E135)</f>
        <v>70000</v>
      </c>
      <c r="F124" s="326">
        <f t="shared" si="21"/>
        <v>38770</v>
      </c>
      <c r="G124" s="613">
        <f t="shared" si="21"/>
        <v>38770</v>
      </c>
      <c r="H124" s="614">
        <f t="shared" si="21"/>
        <v>0</v>
      </c>
      <c r="I124" s="615">
        <f t="shared" si="21"/>
        <v>0</v>
      </c>
      <c r="J124" s="616">
        <f t="shared" si="21"/>
        <v>0</v>
      </c>
      <c r="K124" s="4">
        <f t="shared" si="14"/>
        <v>1</v>
      </c>
      <c r="L124" s="212"/>
      <c r="M124" s="351"/>
      <c r="N124" s="351"/>
      <c r="O124" s="351"/>
      <c r="P124" s="351"/>
      <c r="Q124" s="351"/>
      <c r="R124" s="351"/>
      <c r="S124" s="351"/>
      <c r="T124" s="351"/>
      <c r="U124" s="351"/>
      <c r="V124" s="351"/>
      <c r="W124" s="351"/>
      <c r="X124" s="351"/>
      <c r="Y124" s="351"/>
      <c r="Z124" s="351"/>
    </row>
    <row r="125" spans="1:26" s="355" customFormat="1" ht="18.75" hidden="1" customHeight="1">
      <c r="A125" s="492">
        <v>516</v>
      </c>
      <c r="B125" s="293"/>
      <c r="C125" s="294">
        <v>4021</v>
      </c>
      <c r="D125" s="343" t="s">
        <v>719</v>
      </c>
      <c r="E125" s="620"/>
      <c r="F125" s="621">
        <f t="shared" ref="F125:F137" si="22">G125+H125+I125+J125</f>
        <v>0</v>
      </c>
      <c r="G125" s="543"/>
      <c r="H125" s="544"/>
      <c r="I125" s="544"/>
      <c r="J125" s="545"/>
      <c r="K125" s="4" t="str">
        <f t="shared" si="14"/>
        <v/>
      </c>
      <c r="L125" s="212"/>
      <c r="M125" s="351"/>
      <c r="N125" s="351"/>
      <c r="O125" s="351"/>
      <c r="P125" s="351"/>
      <c r="Q125" s="351"/>
      <c r="R125" s="351"/>
      <c r="S125" s="351"/>
      <c r="T125" s="351"/>
      <c r="U125" s="351"/>
      <c r="V125" s="351"/>
      <c r="W125" s="351"/>
      <c r="X125" s="351"/>
      <c r="Y125" s="351"/>
      <c r="Z125" s="351"/>
    </row>
    <row r="126" spans="1:26" s="355" customFormat="1" ht="18.75" hidden="1" customHeight="1">
      <c r="A126" s="492">
        <v>517</v>
      </c>
      <c r="B126" s="293"/>
      <c r="C126" s="296">
        <v>4022</v>
      </c>
      <c r="D126" s="344" t="s">
        <v>1921</v>
      </c>
      <c r="E126" s="622"/>
      <c r="F126" s="623">
        <f t="shared" si="22"/>
        <v>0</v>
      </c>
      <c r="G126" s="546"/>
      <c r="H126" s="547"/>
      <c r="I126" s="547"/>
      <c r="J126" s="548"/>
      <c r="K126" s="4" t="str">
        <f t="shared" si="14"/>
        <v/>
      </c>
      <c r="L126" s="212"/>
      <c r="M126" s="354"/>
      <c r="N126" s="354"/>
      <c r="O126" s="354"/>
      <c r="P126" s="354"/>
      <c r="Q126" s="354"/>
      <c r="R126" s="354"/>
      <c r="S126" s="354"/>
      <c r="T126" s="354"/>
      <c r="U126" s="354"/>
      <c r="V126" s="354"/>
      <c r="W126" s="354"/>
      <c r="X126" s="354"/>
      <c r="Y126" s="354"/>
      <c r="Z126" s="354"/>
    </row>
    <row r="127" spans="1:26" s="355" customFormat="1" ht="18.75" hidden="1" customHeight="1">
      <c r="A127" s="492">
        <v>518</v>
      </c>
      <c r="B127" s="293"/>
      <c r="C127" s="296">
        <v>4023</v>
      </c>
      <c r="D127" s="344" t="s">
        <v>1922</v>
      </c>
      <c r="E127" s="622"/>
      <c r="F127" s="623">
        <f t="shared" si="22"/>
        <v>0</v>
      </c>
      <c r="G127" s="546"/>
      <c r="H127" s="547"/>
      <c r="I127" s="547"/>
      <c r="J127" s="548"/>
      <c r="K127" s="4" t="str">
        <f t="shared" si="14"/>
        <v/>
      </c>
      <c r="L127" s="212"/>
    </row>
    <row r="128" spans="1:26" s="355" customFormat="1" ht="18.75" hidden="1" customHeight="1">
      <c r="A128" s="492">
        <v>519</v>
      </c>
      <c r="B128" s="293"/>
      <c r="C128" s="296">
        <v>4024</v>
      </c>
      <c r="D128" s="344" t="s">
        <v>1923</v>
      </c>
      <c r="E128" s="622"/>
      <c r="F128" s="623">
        <f t="shared" si="22"/>
        <v>0</v>
      </c>
      <c r="G128" s="546"/>
      <c r="H128" s="547"/>
      <c r="I128" s="547"/>
      <c r="J128" s="548"/>
      <c r="K128" s="4" t="str">
        <f t="shared" si="14"/>
        <v/>
      </c>
      <c r="L128" s="212"/>
    </row>
    <row r="129" spans="1:57" s="355" customFormat="1" ht="18.75" hidden="1" customHeight="1">
      <c r="A129" s="492">
        <v>520</v>
      </c>
      <c r="B129" s="293"/>
      <c r="C129" s="296">
        <v>4025</v>
      </c>
      <c r="D129" s="344" t="s">
        <v>1924</v>
      </c>
      <c r="E129" s="622"/>
      <c r="F129" s="623">
        <f t="shared" si="22"/>
        <v>0</v>
      </c>
      <c r="G129" s="546"/>
      <c r="H129" s="547"/>
      <c r="I129" s="547"/>
      <c r="J129" s="548"/>
      <c r="K129" s="4" t="str">
        <f t="shared" si="14"/>
        <v/>
      </c>
      <c r="L129" s="212"/>
    </row>
    <row r="130" spans="1:57" s="355" customFormat="1" ht="18.75" hidden="1" customHeight="1">
      <c r="A130" s="492">
        <v>521</v>
      </c>
      <c r="B130" s="293"/>
      <c r="C130" s="296">
        <v>4026</v>
      </c>
      <c r="D130" s="344" t="s">
        <v>1925</v>
      </c>
      <c r="E130" s="622"/>
      <c r="F130" s="623">
        <f t="shared" si="22"/>
        <v>0</v>
      </c>
      <c r="G130" s="546"/>
      <c r="H130" s="547"/>
      <c r="I130" s="547"/>
      <c r="J130" s="548"/>
      <c r="K130" s="4" t="str">
        <f t="shared" si="14"/>
        <v/>
      </c>
      <c r="L130" s="212"/>
    </row>
    <row r="131" spans="1:57" s="355" customFormat="1" ht="18.75" hidden="1" customHeight="1">
      <c r="A131" s="492">
        <v>522</v>
      </c>
      <c r="B131" s="293"/>
      <c r="C131" s="296">
        <v>4029</v>
      </c>
      <c r="D131" s="344" t="s">
        <v>1926</v>
      </c>
      <c r="E131" s="622"/>
      <c r="F131" s="623">
        <f t="shared" si="22"/>
        <v>0</v>
      </c>
      <c r="G131" s="546"/>
      <c r="H131" s="547"/>
      <c r="I131" s="547"/>
      <c r="J131" s="548"/>
      <c r="K131" s="4" t="str">
        <f t="shared" si="14"/>
        <v/>
      </c>
      <c r="L131" s="212"/>
    </row>
    <row r="132" spans="1:57" s="359" customFormat="1" ht="18.75" customHeight="1">
      <c r="A132" s="492">
        <v>523</v>
      </c>
      <c r="B132" s="293"/>
      <c r="C132" s="296">
        <v>4030</v>
      </c>
      <c r="D132" s="344" t="s">
        <v>1927</v>
      </c>
      <c r="E132" s="622"/>
      <c r="F132" s="623">
        <f t="shared" si="22"/>
        <v>25077</v>
      </c>
      <c r="G132" s="546">
        <v>25077</v>
      </c>
      <c r="H132" s="547">
        <v>0</v>
      </c>
      <c r="I132" s="547">
        <v>0</v>
      </c>
      <c r="J132" s="548">
        <v>0</v>
      </c>
      <c r="K132" s="4">
        <f t="shared" si="14"/>
        <v>1</v>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hidden="1" customHeight="1">
      <c r="A133" s="492">
        <v>523</v>
      </c>
      <c r="B133" s="293"/>
      <c r="C133" s="296">
        <v>4039</v>
      </c>
      <c r="D133" s="344" t="s">
        <v>2005</v>
      </c>
      <c r="E133" s="622"/>
      <c r="F133" s="623">
        <f t="shared" si="22"/>
        <v>0</v>
      </c>
      <c r="G133" s="546"/>
      <c r="H133" s="547"/>
      <c r="I133" s="547"/>
      <c r="J133" s="548"/>
      <c r="K133" s="4" t="str">
        <f t="shared" si="14"/>
        <v/>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1928</v>
      </c>
      <c r="E134" s="622">
        <v>70000</v>
      </c>
      <c r="F134" s="623">
        <f t="shared" si="22"/>
        <v>13693</v>
      </c>
      <c r="G134" s="546">
        <v>13693</v>
      </c>
      <c r="H134" s="547">
        <v>0</v>
      </c>
      <c r="I134" s="547">
        <v>0</v>
      </c>
      <c r="J134" s="548">
        <v>0</v>
      </c>
      <c r="K134" s="4">
        <f t="shared" si="14"/>
        <v>1</v>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hidden="1" customHeight="1">
      <c r="A135" s="492">
        <v>526</v>
      </c>
      <c r="B135" s="293"/>
      <c r="C135" s="320">
        <v>4072</v>
      </c>
      <c r="D135" s="345" t="s">
        <v>1929</v>
      </c>
      <c r="E135" s="626"/>
      <c r="F135" s="627">
        <f t="shared" si="22"/>
        <v>0</v>
      </c>
      <c r="G135" s="555"/>
      <c r="H135" s="556"/>
      <c r="I135" s="556"/>
      <c r="J135" s="557"/>
      <c r="K135" s="4" t="str">
        <f t="shared" si="14"/>
        <v/>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57" s="353" customFormat="1" ht="18.75" hidden="1" customHeight="1">
      <c r="A136" s="489">
        <v>540</v>
      </c>
      <c r="B136" s="322">
        <v>4100</v>
      </c>
      <c r="C136" s="323" t="s">
        <v>1930</v>
      </c>
      <c r="D136" s="324"/>
      <c r="E136" s="325"/>
      <c r="F136" s="326">
        <f t="shared" si="22"/>
        <v>0</v>
      </c>
      <c r="G136" s="1336"/>
      <c r="H136" s="1337"/>
      <c r="I136" s="1337"/>
      <c r="J136" s="1338"/>
      <c r="K136" s="4" t="str">
        <f t="shared" si="14"/>
        <v/>
      </c>
      <c r="L136" s="212"/>
      <c r="M136" s="356"/>
      <c r="N136" s="356"/>
      <c r="O136" s="356"/>
      <c r="P136" s="356"/>
      <c r="Q136" s="356"/>
      <c r="R136" s="356"/>
      <c r="S136" s="356"/>
      <c r="T136" s="356"/>
      <c r="U136" s="356"/>
      <c r="V136" s="356"/>
      <c r="W136" s="356"/>
      <c r="X136" s="356"/>
      <c r="Y136" s="356"/>
      <c r="Z136" s="356"/>
    </row>
    <row r="137" spans="1:57" s="353" customFormat="1" ht="18.75" hidden="1" customHeight="1">
      <c r="A137" s="489">
        <v>550</v>
      </c>
      <c r="B137" s="322">
        <v>4200</v>
      </c>
      <c r="C137" s="323" t="s">
        <v>1931</v>
      </c>
      <c r="D137" s="324"/>
      <c r="E137" s="325"/>
      <c r="F137" s="326">
        <f t="shared" si="22"/>
        <v>0</v>
      </c>
      <c r="G137" s="1336"/>
      <c r="H137" s="1337"/>
      <c r="I137" s="1337"/>
      <c r="J137" s="1338"/>
      <c r="K137" s="4" t="str">
        <f t="shared" si="14"/>
        <v/>
      </c>
      <c r="L137" s="212"/>
      <c r="M137" s="356"/>
      <c r="N137" s="356"/>
      <c r="O137" s="356"/>
      <c r="P137" s="356"/>
      <c r="Q137" s="356"/>
      <c r="R137" s="356"/>
      <c r="S137" s="356"/>
      <c r="T137" s="356"/>
      <c r="U137" s="356"/>
      <c r="V137" s="356"/>
      <c r="W137" s="356"/>
      <c r="X137" s="356"/>
      <c r="Y137" s="356"/>
      <c r="Z137" s="356"/>
    </row>
    <row r="138" spans="1:57" s="353" customFormat="1" ht="18.75" hidden="1" customHeight="1">
      <c r="A138" s="489">
        <v>560</v>
      </c>
      <c r="B138" s="322" t="s">
        <v>1932</v>
      </c>
      <c r="C138" s="323" t="s">
        <v>1447</v>
      </c>
      <c r="D138" s="324"/>
      <c r="E138" s="326">
        <f t="shared" ref="E138:J138" si="23">SUM(E139:E140)</f>
        <v>0</v>
      </c>
      <c r="F138" s="326">
        <f t="shared" si="23"/>
        <v>0</v>
      </c>
      <c r="G138" s="613">
        <f t="shared" si="23"/>
        <v>0</v>
      </c>
      <c r="H138" s="614">
        <f t="shared" si="23"/>
        <v>0</v>
      </c>
      <c r="I138" s="615">
        <f t="shared" si="23"/>
        <v>0</v>
      </c>
      <c r="J138" s="616">
        <f t="shared" si="23"/>
        <v>0</v>
      </c>
      <c r="K138" s="4" t="str">
        <f t="shared" si="14"/>
        <v/>
      </c>
      <c r="L138" s="212"/>
    </row>
    <row r="139" spans="1:57" ht="18.75" hidden="1" customHeight="1">
      <c r="A139" s="490">
        <v>565</v>
      </c>
      <c r="B139" s="293"/>
      <c r="C139" s="294">
        <v>4501</v>
      </c>
      <c r="D139" s="346" t="s">
        <v>1448</v>
      </c>
      <c r="E139" s="620"/>
      <c r="F139" s="621">
        <f>G139+H139+I139+J139</f>
        <v>0</v>
      </c>
      <c r="G139" s="543"/>
      <c r="H139" s="544"/>
      <c r="I139" s="544"/>
      <c r="J139" s="545"/>
      <c r="K139" s="4" t="str">
        <f t="shared" si="14"/>
        <v/>
      </c>
      <c r="L139" s="212"/>
    </row>
    <row r="140" spans="1:57" ht="18.75" hidden="1" customHeight="1">
      <c r="A140" s="490">
        <v>570</v>
      </c>
      <c r="B140" s="293"/>
      <c r="C140" s="320">
        <v>4503</v>
      </c>
      <c r="D140" s="347" t="s">
        <v>1449</v>
      </c>
      <c r="E140" s="626"/>
      <c r="F140" s="627">
        <f>G140+H140+I140+J140</f>
        <v>0</v>
      </c>
      <c r="G140" s="555"/>
      <c r="H140" s="556"/>
      <c r="I140" s="556"/>
      <c r="J140" s="557"/>
      <c r="K140" s="4" t="str">
        <f t="shared" si="14"/>
        <v/>
      </c>
      <c r="L140" s="212"/>
      <c r="M140" s="353"/>
      <c r="N140" s="353"/>
      <c r="O140" s="353"/>
      <c r="P140" s="353"/>
      <c r="Q140" s="353"/>
      <c r="R140" s="353"/>
      <c r="S140" s="353"/>
      <c r="T140" s="353"/>
      <c r="U140" s="353"/>
      <c r="V140" s="353"/>
      <c r="W140" s="353"/>
      <c r="X140" s="353"/>
      <c r="Y140" s="353"/>
      <c r="Z140" s="353"/>
    </row>
    <row r="141" spans="1:57" s="353" customFormat="1" ht="18.75" hidden="1" customHeight="1">
      <c r="A141" s="489">
        <v>575</v>
      </c>
      <c r="B141" s="322">
        <v>4600</v>
      </c>
      <c r="C141" s="323" t="s">
        <v>1450</v>
      </c>
      <c r="D141" s="324"/>
      <c r="E141" s="326">
        <f t="shared" ref="E141:J141" si="24">SUM(E142:E149)</f>
        <v>0</v>
      </c>
      <c r="F141" s="326">
        <f t="shared" si="24"/>
        <v>0</v>
      </c>
      <c r="G141" s="613">
        <f t="shared" si="24"/>
        <v>0</v>
      </c>
      <c r="H141" s="614">
        <f t="shared" si="24"/>
        <v>0</v>
      </c>
      <c r="I141" s="615">
        <f t="shared" si="24"/>
        <v>0</v>
      </c>
      <c r="J141" s="616">
        <f t="shared" si="24"/>
        <v>0</v>
      </c>
      <c r="K141" s="4" t="str">
        <f t="shared" si="14"/>
        <v/>
      </c>
      <c r="L141" s="212"/>
      <c r="M141" s="351"/>
      <c r="N141" s="351"/>
      <c r="O141" s="351"/>
      <c r="P141" s="351"/>
      <c r="Q141" s="351"/>
      <c r="R141" s="351"/>
      <c r="S141" s="351"/>
      <c r="T141" s="351"/>
      <c r="U141" s="351"/>
      <c r="V141" s="351"/>
      <c r="W141" s="351"/>
      <c r="X141" s="351"/>
      <c r="Y141" s="351"/>
      <c r="Z141" s="351"/>
    </row>
    <row r="142" spans="1:57" ht="18.75" hidden="1" customHeight="1">
      <c r="A142" s="490">
        <v>580</v>
      </c>
      <c r="B142" s="293"/>
      <c r="C142" s="294">
        <v>4610</v>
      </c>
      <c r="D142" s="348" t="s">
        <v>1206</v>
      </c>
      <c r="E142" s="620"/>
      <c r="F142" s="621">
        <f t="shared" ref="F142:F149" si="25">G142+H142+I142+J142</f>
        <v>0</v>
      </c>
      <c r="G142" s="543"/>
      <c r="H142" s="544"/>
      <c r="I142" s="544"/>
      <c r="J142" s="545"/>
      <c r="K142" s="4" t="str">
        <f t="shared" si="14"/>
        <v/>
      </c>
      <c r="L142" s="212"/>
    </row>
    <row r="143" spans="1:57" ht="18.75" hidden="1" customHeight="1">
      <c r="A143" s="490">
        <v>585</v>
      </c>
      <c r="B143" s="293"/>
      <c r="C143" s="296">
        <v>4620</v>
      </c>
      <c r="D143" s="340" t="s">
        <v>1207</v>
      </c>
      <c r="E143" s="622"/>
      <c r="F143" s="623">
        <f t="shared" si="25"/>
        <v>0</v>
      </c>
      <c r="G143" s="546"/>
      <c r="H143" s="547"/>
      <c r="I143" s="547"/>
      <c r="J143" s="548"/>
      <c r="K143" s="4" t="str">
        <f t="shared" si="14"/>
        <v/>
      </c>
      <c r="L143" s="212"/>
      <c r="M143" s="353"/>
      <c r="N143" s="353"/>
      <c r="O143" s="353"/>
      <c r="P143" s="353"/>
      <c r="Q143" s="353"/>
      <c r="R143" s="353"/>
      <c r="S143" s="353"/>
      <c r="T143" s="353"/>
      <c r="U143" s="353"/>
      <c r="V143" s="353"/>
      <c r="W143" s="353"/>
      <c r="X143" s="353"/>
      <c r="Y143" s="353"/>
      <c r="Z143" s="353"/>
    </row>
    <row r="144" spans="1:57" ht="18.75" hidden="1" customHeight="1">
      <c r="A144" s="490">
        <v>590</v>
      </c>
      <c r="B144" s="293"/>
      <c r="C144" s="296">
        <v>4630</v>
      </c>
      <c r="D144" s="340" t="s">
        <v>1208</v>
      </c>
      <c r="E144" s="622"/>
      <c r="F144" s="623">
        <f t="shared" si="25"/>
        <v>0</v>
      </c>
      <c r="G144" s="546"/>
      <c r="H144" s="547"/>
      <c r="I144" s="547"/>
      <c r="J144" s="548"/>
      <c r="K144" s="4" t="str">
        <f t="shared" si="14"/>
        <v/>
      </c>
      <c r="L144" s="212"/>
    </row>
    <row r="145" spans="1:26" ht="18.75" hidden="1" customHeight="1">
      <c r="A145" s="490">
        <v>595</v>
      </c>
      <c r="B145" s="293"/>
      <c r="C145" s="296">
        <v>4640</v>
      </c>
      <c r="D145" s="340" t="s">
        <v>1209</v>
      </c>
      <c r="E145" s="622"/>
      <c r="F145" s="623">
        <f t="shared" si="25"/>
        <v>0</v>
      </c>
      <c r="G145" s="546"/>
      <c r="H145" s="547"/>
      <c r="I145" s="547"/>
      <c r="J145" s="548"/>
      <c r="K145" s="4" t="str">
        <f t="shared" si="14"/>
        <v/>
      </c>
      <c r="L145" s="212"/>
    </row>
    <row r="146" spans="1:26" ht="18.75" hidden="1" customHeight="1">
      <c r="A146" s="490">
        <v>600</v>
      </c>
      <c r="B146" s="293"/>
      <c r="C146" s="296">
        <v>4650</v>
      </c>
      <c r="D146" s="340" t="s">
        <v>1210</v>
      </c>
      <c r="E146" s="622"/>
      <c r="F146" s="623">
        <f t="shared" si="25"/>
        <v>0</v>
      </c>
      <c r="G146" s="546"/>
      <c r="H146" s="547"/>
      <c r="I146" s="547"/>
      <c r="J146" s="548"/>
      <c r="K146" s="4" t="str">
        <f t="shared" si="14"/>
        <v/>
      </c>
      <c r="L146" s="212"/>
    </row>
    <row r="147" spans="1:26" ht="18.75" hidden="1" customHeight="1">
      <c r="A147" s="490">
        <v>605</v>
      </c>
      <c r="B147" s="293"/>
      <c r="C147" s="296">
        <v>4660</v>
      </c>
      <c r="D147" s="340" t="s">
        <v>1211</v>
      </c>
      <c r="E147" s="622"/>
      <c r="F147" s="623">
        <f t="shared" si="25"/>
        <v>0</v>
      </c>
      <c r="G147" s="546"/>
      <c r="H147" s="547"/>
      <c r="I147" s="547"/>
      <c r="J147" s="548"/>
      <c r="K147" s="4" t="str">
        <f t="shared" si="14"/>
        <v/>
      </c>
      <c r="L147" s="212"/>
    </row>
    <row r="148" spans="1:26" ht="18.75" hidden="1" customHeight="1">
      <c r="A148" s="490">
        <v>610</v>
      </c>
      <c r="B148" s="293"/>
      <c r="C148" s="296">
        <v>4670</v>
      </c>
      <c r="D148" s="340" t="s">
        <v>1213</v>
      </c>
      <c r="E148" s="622"/>
      <c r="F148" s="623">
        <f t="shared" si="25"/>
        <v>0</v>
      </c>
      <c r="G148" s="546"/>
      <c r="H148" s="547"/>
      <c r="I148" s="547"/>
      <c r="J148" s="548"/>
      <c r="K148" s="4" t="str">
        <f t="shared" si="14"/>
        <v/>
      </c>
      <c r="L148" s="212"/>
    </row>
    <row r="149" spans="1:26" ht="18.75" hidden="1" customHeight="1">
      <c r="A149" s="490">
        <v>615</v>
      </c>
      <c r="B149" s="293"/>
      <c r="C149" s="320">
        <v>4680</v>
      </c>
      <c r="D149" s="349" t="s">
        <v>1212</v>
      </c>
      <c r="E149" s="626"/>
      <c r="F149" s="627">
        <f t="shared" si="25"/>
        <v>0</v>
      </c>
      <c r="G149" s="555"/>
      <c r="H149" s="556"/>
      <c r="I149" s="556"/>
      <c r="J149" s="557"/>
      <c r="K149" s="4" t="str">
        <f t="shared" si="14"/>
        <v/>
      </c>
      <c r="L149" s="212"/>
    </row>
    <row r="150" spans="1:26" s="353" customFormat="1" ht="18.75" hidden="1" customHeight="1">
      <c r="A150" s="489">
        <v>575</v>
      </c>
      <c r="B150" s="322">
        <v>4700</v>
      </c>
      <c r="C150" s="323" t="s">
        <v>609</v>
      </c>
      <c r="D150" s="324"/>
      <c r="E150" s="326">
        <f t="shared" ref="E150:J150" si="26">SUM(E151:E158)</f>
        <v>0</v>
      </c>
      <c r="F150" s="326">
        <f t="shared" si="26"/>
        <v>0</v>
      </c>
      <c r="G150" s="613">
        <f t="shared" si="26"/>
        <v>0</v>
      </c>
      <c r="H150" s="614">
        <f t="shared" si="26"/>
        <v>0</v>
      </c>
      <c r="I150" s="615">
        <f t="shared" si="26"/>
        <v>0</v>
      </c>
      <c r="J150" s="616">
        <f t="shared" si="26"/>
        <v>0</v>
      </c>
      <c r="K150" s="4" t="str">
        <f t="shared" si="14"/>
        <v/>
      </c>
      <c r="L150" s="212"/>
      <c r="M150" s="351"/>
      <c r="N150" s="351"/>
      <c r="O150" s="351"/>
      <c r="P150" s="351"/>
      <c r="Q150" s="351"/>
      <c r="R150" s="351"/>
      <c r="S150" s="351"/>
      <c r="T150" s="351"/>
      <c r="U150" s="351"/>
      <c r="V150" s="351"/>
      <c r="W150" s="351"/>
      <c r="X150" s="351"/>
      <c r="Y150" s="351"/>
      <c r="Z150" s="351"/>
    </row>
    <row r="151" spans="1:26" ht="31.5" hidden="1">
      <c r="A151" s="490">
        <v>580</v>
      </c>
      <c r="B151" s="293"/>
      <c r="C151" s="294">
        <v>4743</v>
      </c>
      <c r="D151" s="348" t="s">
        <v>610</v>
      </c>
      <c r="E151" s="620"/>
      <c r="F151" s="621">
        <f t="shared" ref="F151:F158" si="27">G151+H151+I151+J151</f>
        <v>0</v>
      </c>
      <c r="G151" s="543"/>
      <c r="H151" s="544"/>
      <c r="I151" s="544"/>
      <c r="J151" s="545"/>
      <c r="K151" s="4" t="str">
        <f t="shared" si="14"/>
        <v/>
      </c>
      <c r="L151" s="212"/>
    </row>
    <row r="152" spans="1:26" ht="31.5" hidden="1">
      <c r="A152" s="490">
        <v>585</v>
      </c>
      <c r="B152" s="293"/>
      <c r="C152" s="296">
        <v>4744</v>
      </c>
      <c r="D152" s="340" t="s">
        <v>611</v>
      </c>
      <c r="E152" s="622"/>
      <c r="F152" s="623">
        <f t="shared" si="27"/>
        <v>0</v>
      </c>
      <c r="G152" s="546"/>
      <c r="H152" s="547"/>
      <c r="I152" s="547"/>
      <c r="J152" s="548"/>
      <c r="K152" s="4" t="str">
        <f t="shared" si="14"/>
        <v/>
      </c>
      <c r="L152" s="212"/>
      <c r="M152" s="353"/>
      <c r="N152" s="353"/>
      <c r="O152" s="353"/>
      <c r="P152" s="353"/>
      <c r="Q152" s="353"/>
      <c r="R152" s="353"/>
      <c r="S152" s="353"/>
      <c r="T152" s="353"/>
      <c r="U152" s="353"/>
      <c r="V152" s="353"/>
      <c r="W152" s="353"/>
      <c r="X152" s="353"/>
      <c r="Y152" s="353"/>
      <c r="Z152" s="353"/>
    </row>
    <row r="153" spans="1:26" ht="31.5" hidden="1">
      <c r="A153" s="490">
        <v>590</v>
      </c>
      <c r="B153" s="293"/>
      <c r="C153" s="296">
        <v>4745</v>
      </c>
      <c r="D153" s="340" t="s">
        <v>612</v>
      </c>
      <c r="E153" s="622"/>
      <c r="F153" s="623">
        <f t="shared" si="27"/>
        <v>0</v>
      </c>
      <c r="G153" s="546"/>
      <c r="H153" s="547"/>
      <c r="I153" s="547"/>
      <c r="J153" s="548"/>
      <c r="K153" s="4" t="str">
        <f t="shared" si="14"/>
        <v/>
      </c>
      <c r="L153" s="212"/>
    </row>
    <row r="154" spans="1:26" ht="31.5" hidden="1">
      <c r="A154" s="490">
        <v>595</v>
      </c>
      <c r="B154" s="293"/>
      <c r="C154" s="296">
        <v>4749</v>
      </c>
      <c r="D154" s="340" t="s">
        <v>613</v>
      </c>
      <c r="E154" s="622"/>
      <c r="F154" s="623">
        <f t="shared" si="27"/>
        <v>0</v>
      </c>
      <c r="G154" s="546"/>
      <c r="H154" s="547"/>
      <c r="I154" s="547"/>
      <c r="J154" s="548"/>
      <c r="K154" s="4" t="str">
        <f t="shared" ref="K154:K167" si="28">(IF($E154&lt;&gt;0,$K$2,IF($F154&lt;&gt;0,$K$2,IF($G154&lt;&gt;0,$K$2,IF($H154&lt;&gt;0,$K$2,IF($I154&lt;&gt;0,$K$2,IF($J154&lt;&gt;0,$K$2,"")))))))</f>
        <v/>
      </c>
      <c r="L154" s="212"/>
    </row>
    <row r="155" spans="1:26" ht="31.5" hidden="1">
      <c r="A155" s="490">
        <v>600</v>
      </c>
      <c r="B155" s="293"/>
      <c r="C155" s="296">
        <v>4751</v>
      </c>
      <c r="D155" s="340" t="s">
        <v>614</v>
      </c>
      <c r="E155" s="622"/>
      <c r="F155" s="623">
        <f t="shared" si="27"/>
        <v>0</v>
      </c>
      <c r="G155" s="546"/>
      <c r="H155" s="547"/>
      <c r="I155" s="547"/>
      <c r="J155" s="548"/>
      <c r="K155" s="4" t="str">
        <f t="shared" si="28"/>
        <v/>
      </c>
      <c r="L155" s="212"/>
    </row>
    <row r="156" spans="1:26" ht="31.5" hidden="1">
      <c r="A156" s="490">
        <v>605</v>
      </c>
      <c r="B156" s="293"/>
      <c r="C156" s="296">
        <v>4752</v>
      </c>
      <c r="D156" s="340" t="s">
        <v>615</v>
      </c>
      <c r="E156" s="622"/>
      <c r="F156" s="623">
        <f t="shared" si="27"/>
        <v>0</v>
      </c>
      <c r="G156" s="546"/>
      <c r="H156" s="547"/>
      <c r="I156" s="547"/>
      <c r="J156" s="548"/>
      <c r="K156" s="4" t="str">
        <f t="shared" si="28"/>
        <v/>
      </c>
      <c r="L156" s="212"/>
    </row>
    <row r="157" spans="1:26" ht="31.5" hidden="1">
      <c r="A157" s="490">
        <v>610</v>
      </c>
      <c r="B157" s="293"/>
      <c r="C157" s="296">
        <v>4753</v>
      </c>
      <c r="D157" s="340" t="s">
        <v>616</v>
      </c>
      <c r="E157" s="622"/>
      <c r="F157" s="623">
        <f t="shared" si="27"/>
        <v>0</v>
      </c>
      <c r="G157" s="546"/>
      <c r="H157" s="547"/>
      <c r="I157" s="547"/>
      <c r="J157" s="548"/>
      <c r="K157" s="4" t="str">
        <f t="shared" si="28"/>
        <v/>
      </c>
      <c r="L157" s="212"/>
    </row>
    <row r="158" spans="1:26" ht="31.5" hidden="1">
      <c r="A158" s="490">
        <v>615</v>
      </c>
      <c r="B158" s="293"/>
      <c r="C158" s="320">
        <v>4759</v>
      </c>
      <c r="D158" s="349" t="s">
        <v>617</v>
      </c>
      <c r="E158" s="626"/>
      <c r="F158" s="627">
        <f t="shared" si="27"/>
        <v>0</v>
      </c>
      <c r="G158" s="555"/>
      <c r="H158" s="556"/>
      <c r="I158" s="556"/>
      <c r="J158" s="557"/>
      <c r="K158" s="4" t="str">
        <f t="shared" si="28"/>
        <v/>
      </c>
      <c r="L158" s="212"/>
    </row>
    <row r="159" spans="1:26" s="353" customFormat="1" ht="18.75" hidden="1" customHeight="1">
      <c r="A159" s="489">
        <v>575</v>
      </c>
      <c r="B159" s="322">
        <v>4800</v>
      </c>
      <c r="C159" s="323" t="s">
        <v>2006</v>
      </c>
      <c r="D159" s="324"/>
      <c r="E159" s="326">
        <f t="shared" ref="E159:J159" si="29">SUM(E160:E167)</f>
        <v>0</v>
      </c>
      <c r="F159" s="326">
        <f t="shared" si="29"/>
        <v>0</v>
      </c>
      <c r="G159" s="613">
        <f t="shared" si="29"/>
        <v>0</v>
      </c>
      <c r="H159" s="614">
        <f t="shared" si="29"/>
        <v>0</v>
      </c>
      <c r="I159" s="615">
        <f t="shared" si="29"/>
        <v>0</v>
      </c>
      <c r="J159" s="616">
        <f t="shared" si="29"/>
        <v>0</v>
      </c>
      <c r="K159" s="4" t="str">
        <f t="shared" si="28"/>
        <v/>
      </c>
      <c r="L159" s="212"/>
      <c r="M159" s="351"/>
      <c r="N159" s="351"/>
      <c r="O159" s="351"/>
      <c r="P159" s="351"/>
      <c r="Q159" s="351"/>
      <c r="R159" s="351"/>
      <c r="S159" s="351"/>
      <c r="T159" s="351"/>
      <c r="U159" s="351"/>
      <c r="V159" s="351"/>
      <c r="W159" s="351"/>
      <c r="X159" s="351"/>
      <c r="Y159" s="351"/>
      <c r="Z159" s="351"/>
    </row>
    <row r="160" spans="1:26" ht="18.75" hidden="1" customHeight="1">
      <c r="A160" s="490">
        <v>580</v>
      </c>
      <c r="B160" s="293"/>
      <c r="C160" s="294">
        <v>4810</v>
      </c>
      <c r="D160" s="348" t="s">
        <v>2007</v>
      </c>
      <c r="E160" s="620"/>
      <c r="F160" s="621">
        <f t="shared" ref="F160:F167" si="30">G160+H160+I160+J160</f>
        <v>0</v>
      </c>
      <c r="G160" s="543"/>
      <c r="H160" s="544"/>
      <c r="I160" s="544"/>
      <c r="J160" s="545"/>
      <c r="K160" s="4" t="str">
        <f t="shared" si="28"/>
        <v/>
      </c>
      <c r="L160" s="212"/>
    </row>
    <row r="161" spans="1:26" ht="18.75" hidden="1" customHeight="1">
      <c r="A161" s="490">
        <v>585</v>
      </c>
      <c r="B161" s="293"/>
      <c r="C161" s="296">
        <v>4820</v>
      </c>
      <c r="D161" s="340" t="s">
        <v>1317</v>
      </c>
      <c r="E161" s="622"/>
      <c r="F161" s="623">
        <f t="shared" si="30"/>
        <v>0</v>
      </c>
      <c r="G161" s="546"/>
      <c r="H161" s="547"/>
      <c r="I161" s="547"/>
      <c r="J161" s="548"/>
      <c r="K161" s="4" t="str">
        <f t="shared" si="28"/>
        <v/>
      </c>
      <c r="L161" s="212"/>
      <c r="M161" s="353"/>
      <c r="N161" s="353"/>
      <c r="O161" s="353"/>
      <c r="P161" s="353"/>
      <c r="Q161" s="353"/>
      <c r="R161" s="353"/>
      <c r="S161" s="353"/>
      <c r="T161" s="353"/>
      <c r="U161" s="353"/>
      <c r="V161" s="353"/>
      <c r="W161" s="353"/>
      <c r="X161" s="353"/>
      <c r="Y161" s="353"/>
      <c r="Z161" s="353"/>
    </row>
    <row r="162" spans="1:26" ht="18.75" hidden="1" customHeight="1">
      <c r="A162" s="490">
        <v>590</v>
      </c>
      <c r="B162" s="293"/>
      <c r="C162" s="296">
        <v>4830</v>
      </c>
      <c r="D162" s="340" t="s">
        <v>2008</v>
      </c>
      <c r="E162" s="622"/>
      <c r="F162" s="623">
        <f t="shared" si="30"/>
        <v>0</v>
      </c>
      <c r="G162" s="546"/>
      <c r="H162" s="547"/>
      <c r="I162" s="547"/>
      <c r="J162" s="548"/>
      <c r="K162" s="4" t="str">
        <f t="shared" si="28"/>
        <v/>
      </c>
      <c r="L162" s="212"/>
    </row>
    <row r="163" spans="1:26" ht="18.75" hidden="1" customHeight="1">
      <c r="A163" s="490">
        <v>595</v>
      </c>
      <c r="B163" s="293"/>
      <c r="C163" s="296">
        <v>4840</v>
      </c>
      <c r="D163" s="340" t="s">
        <v>2009</v>
      </c>
      <c r="E163" s="622"/>
      <c r="F163" s="623">
        <f t="shared" si="30"/>
        <v>0</v>
      </c>
      <c r="G163" s="546"/>
      <c r="H163" s="547"/>
      <c r="I163" s="547"/>
      <c r="J163" s="548"/>
      <c r="K163" s="4" t="str">
        <f t="shared" si="28"/>
        <v/>
      </c>
      <c r="L163" s="212"/>
    </row>
    <row r="164" spans="1:26" ht="31.5" hidden="1">
      <c r="A164" s="490">
        <v>600</v>
      </c>
      <c r="B164" s="293"/>
      <c r="C164" s="296">
        <v>4850</v>
      </c>
      <c r="D164" s="340" t="s">
        <v>2010</v>
      </c>
      <c r="E164" s="622"/>
      <c r="F164" s="623">
        <f t="shared" si="30"/>
        <v>0</v>
      </c>
      <c r="G164" s="546"/>
      <c r="H164" s="547"/>
      <c r="I164" s="547"/>
      <c r="J164" s="548"/>
      <c r="K164" s="4" t="str">
        <f t="shared" si="28"/>
        <v/>
      </c>
      <c r="L164" s="212"/>
    </row>
    <row r="165" spans="1:26" ht="31.5" hidden="1">
      <c r="A165" s="490">
        <v>605</v>
      </c>
      <c r="B165" s="293"/>
      <c r="C165" s="296">
        <v>4860</v>
      </c>
      <c r="D165" s="340" t="s">
        <v>2011</v>
      </c>
      <c r="E165" s="622"/>
      <c r="F165" s="623">
        <f t="shared" si="30"/>
        <v>0</v>
      </c>
      <c r="G165" s="546"/>
      <c r="H165" s="547"/>
      <c r="I165" s="547"/>
      <c r="J165" s="548"/>
      <c r="K165" s="4" t="str">
        <f t="shared" si="28"/>
        <v/>
      </c>
      <c r="L165" s="212"/>
    </row>
    <row r="166" spans="1:26" ht="31.5" hidden="1">
      <c r="A166" s="490">
        <v>610</v>
      </c>
      <c r="B166" s="293"/>
      <c r="C166" s="296">
        <v>4870</v>
      </c>
      <c r="D166" s="340" t="s">
        <v>2012</v>
      </c>
      <c r="E166" s="622"/>
      <c r="F166" s="623">
        <f t="shared" si="30"/>
        <v>0</v>
      </c>
      <c r="G166" s="546"/>
      <c r="H166" s="547"/>
      <c r="I166" s="547"/>
      <c r="J166" s="548"/>
      <c r="K166" s="4" t="str">
        <f t="shared" si="28"/>
        <v/>
      </c>
      <c r="L166" s="212"/>
    </row>
    <row r="167" spans="1:26" ht="31.5" hidden="1">
      <c r="A167" s="490">
        <v>615</v>
      </c>
      <c r="B167" s="414"/>
      <c r="C167" s="299">
        <v>4880</v>
      </c>
      <c r="D167" s="349" t="s">
        <v>2013</v>
      </c>
      <c r="E167" s="626"/>
      <c r="F167" s="627">
        <f t="shared" si="30"/>
        <v>0</v>
      </c>
      <c r="G167" s="555"/>
      <c r="H167" s="556"/>
      <c r="I167" s="556"/>
      <c r="J167" s="557"/>
      <c r="K167" s="4" t="str">
        <f t="shared" si="28"/>
        <v/>
      </c>
      <c r="L167" s="212"/>
    </row>
    <row r="168" spans="1:26" s="360" customFormat="1" ht="20.25" customHeight="1" thickBot="1">
      <c r="A168" s="493">
        <v>620</v>
      </c>
      <c r="B168" s="1370" t="s">
        <v>1220</v>
      </c>
      <c r="C168" s="1371" t="s">
        <v>1933</v>
      </c>
      <c r="D168" s="1372" t="s">
        <v>1219</v>
      </c>
      <c r="E168" s="413">
        <f t="shared" ref="E168:J168" si="31">SUM(E22,E28,E33,E39,E47,E52,E58,E61,E64,E65,E72,E73,E74,E75,E90,E93,E94,E108,E112,E120,E124,E136,E137,E138,E141,E150,E159)</f>
        <v>142000</v>
      </c>
      <c r="F168" s="413">
        <f t="shared" si="31"/>
        <v>102353</v>
      </c>
      <c r="G168" s="617">
        <f t="shared" si="31"/>
        <v>43811</v>
      </c>
      <c r="H168" s="618">
        <f t="shared" si="31"/>
        <v>0</v>
      </c>
      <c r="I168" s="618">
        <f t="shared" si="31"/>
        <v>58542</v>
      </c>
      <c r="J168" s="619">
        <f t="shared" si="31"/>
        <v>0</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3"/>
      <c r="C169" s="1373"/>
      <c r="D169" s="1374"/>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26" s="361" customFormat="1" ht="7.5" customHeight="1">
      <c r="A170" s="306"/>
      <c r="B170" s="1273"/>
      <c r="C170" s="1373"/>
      <c r="D170" s="1374"/>
      <c r="E170" s="643"/>
      <c r="F170" s="643"/>
      <c r="G170" s="386"/>
      <c r="H170" s="386"/>
      <c r="I170" s="386"/>
      <c r="J170" s="386"/>
      <c r="K170" s="4">
        <v>1</v>
      </c>
      <c r="L170" s="458"/>
    </row>
    <row r="171" spans="1:26" s="361" customFormat="1">
      <c r="A171" s="306"/>
      <c r="B171" s="1375"/>
      <c r="C171" s="1375"/>
      <c r="D171" s="1376"/>
      <c r="E171" s="1377"/>
      <c r="F171" s="1377"/>
      <c r="G171" s="1378"/>
      <c r="H171" s="1378"/>
      <c r="I171" s="1378"/>
      <c r="J171" s="1378"/>
      <c r="K171" s="4">
        <v>1</v>
      </c>
      <c r="L171" s="458"/>
    </row>
    <row r="172" spans="1:26" s="361" customFormat="1">
      <c r="A172" s="306"/>
      <c r="B172" s="775"/>
      <c r="C172" s="1122"/>
      <c r="D172" s="1148"/>
      <c r="E172" s="1160"/>
      <c r="F172" s="1160"/>
      <c r="G172" s="776"/>
      <c r="H172" s="776"/>
      <c r="I172" s="776"/>
      <c r="J172" s="776"/>
      <c r="K172" s="4">
        <v>1</v>
      </c>
      <c r="L172" s="1362"/>
    </row>
    <row r="173" spans="1:26" s="361" customFormat="1" ht="20.25" customHeight="1">
      <c r="A173" s="306"/>
      <c r="B173" s="2135" t="str">
        <f>$B$7</f>
        <v>ОТЧЕТНИ ДАННИ ПО ЕБК ЗА ИЗПЪЛНЕНИЕТО НА БЮДЖЕТА</v>
      </c>
      <c r="C173" s="2136"/>
      <c r="D173" s="2136"/>
      <c r="E173" s="1160"/>
      <c r="F173" s="1160"/>
      <c r="G173" s="776"/>
      <c r="H173" s="776"/>
      <c r="I173" s="776"/>
      <c r="J173" s="1147"/>
      <c r="K173" s="4">
        <v>1</v>
      </c>
      <c r="L173" s="1362"/>
    </row>
    <row r="174" spans="1:26" s="361" customFormat="1" ht="18.75" customHeight="1">
      <c r="A174" s="306"/>
      <c r="B174" s="775"/>
      <c r="C174" s="1122"/>
      <c r="D174" s="1148"/>
      <c r="E174" s="1149" t="s">
        <v>1230</v>
      </c>
      <c r="F174" s="1149" t="s">
        <v>2083</v>
      </c>
      <c r="G174" s="776"/>
      <c r="H174" s="776"/>
      <c r="I174" s="776"/>
      <c r="J174" s="776"/>
      <c r="K174" s="4">
        <v>1</v>
      </c>
      <c r="L174" s="1362"/>
    </row>
    <row r="175" spans="1:26" s="361" customFormat="1" ht="27" customHeight="1">
      <c r="A175" s="306"/>
      <c r="B175" s="2137" t="str">
        <f>$B$9</f>
        <v>ОБЛАСТНА АДМИНИСТРАЦИЯ ПАЗАРДЖИК</v>
      </c>
      <c r="C175" s="2138"/>
      <c r="D175" s="2139"/>
      <c r="E175" s="1068">
        <f>$E$9</f>
        <v>42736</v>
      </c>
      <c r="F175" s="1153">
        <f>$F$9</f>
        <v>43100</v>
      </c>
      <c r="G175" s="776"/>
      <c r="H175" s="776"/>
      <c r="I175" s="776"/>
      <c r="J175" s="776"/>
      <c r="K175" s="4">
        <v>1</v>
      </c>
      <c r="L175" s="1362"/>
    </row>
    <row r="176" spans="1:26" s="361" customFormat="1">
      <c r="A176" s="306"/>
      <c r="B176" s="1154" t="str">
        <f>$B$10</f>
        <v xml:space="preserve">                                                            (наименование на разпоредителя с бюджет)</v>
      </c>
      <c r="C176" s="775"/>
      <c r="D176" s="1125"/>
      <c r="E176" s="1155"/>
      <c r="F176" s="1155"/>
      <c r="G176" s="776"/>
      <c r="H176" s="776"/>
      <c r="I176" s="776"/>
      <c r="J176" s="776"/>
      <c r="K176" s="4">
        <v>1</v>
      </c>
      <c r="L176" s="1362"/>
    </row>
    <row r="177" spans="1:26" s="361" customFormat="1" ht="5.25" customHeight="1">
      <c r="A177" s="306"/>
      <c r="B177" s="1154"/>
      <c r="C177" s="775"/>
      <c r="D177" s="1125"/>
      <c r="E177" s="1154"/>
      <c r="F177" s="775"/>
      <c r="G177" s="776"/>
      <c r="H177" s="776"/>
      <c r="I177" s="776"/>
      <c r="J177" s="776"/>
      <c r="K177" s="4">
        <v>1</v>
      </c>
      <c r="L177" s="1362"/>
    </row>
    <row r="178" spans="1:26" s="361" customFormat="1" ht="27" customHeight="1">
      <c r="A178" s="5"/>
      <c r="B178" s="2166" t="str">
        <f>$B$12</f>
        <v xml:space="preserve">Министерски съвет </v>
      </c>
      <c r="C178" s="2167"/>
      <c r="D178" s="2168"/>
      <c r="E178" s="1156" t="s">
        <v>1202</v>
      </c>
      <c r="F178" s="1900" t="str">
        <f>$F$12</f>
        <v>0300</v>
      </c>
      <c r="G178" s="776"/>
      <c r="H178" s="776"/>
      <c r="I178" s="776"/>
      <c r="J178" s="776"/>
      <c r="K178" s="4">
        <v>1</v>
      </c>
      <c r="L178" s="1362"/>
    </row>
    <row r="179" spans="1:26" s="361" customFormat="1">
      <c r="A179" s="306"/>
      <c r="B179" s="1158" t="str">
        <f>$B$13</f>
        <v xml:space="preserve">                                             (наименование на първостепенния разпоредител с бюджет)</v>
      </c>
      <c r="C179" s="775"/>
      <c r="D179" s="1125"/>
      <c r="E179" s="1366"/>
      <c r="F179" s="1367"/>
      <c r="G179" s="1155"/>
      <c r="H179" s="776"/>
      <c r="I179" s="776"/>
      <c r="J179" s="776"/>
      <c r="K179" s="4">
        <v>1</v>
      </c>
      <c r="L179" s="1362"/>
    </row>
    <row r="180" spans="1:26" s="361" customFormat="1" ht="21.75" customHeight="1">
      <c r="A180" s="5"/>
      <c r="B180" s="1161"/>
      <c r="C180" s="776"/>
      <c r="D180" s="1162" t="s">
        <v>1330</v>
      </c>
      <c r="E180" s="1163">
        <f>$E$15</f>
        <v>0</v>
      </c>
      <c r="F180" s="1498" t="str">
        <f>$F$15</f>
        <v>БЮДЖЕТ</v>
      </c>
      <c r="G180" s="1155"/>
      <c r="H180" s="1164"/>
      <c r="I180" s="776"/>
      <c r="J180" s="1164"/>
      <c r="K180" s="4">
        <v>1</v>
      </c>
      <c r="L180" s="1362"/>
    </row>
    <row r="181" spans="1:26" s="361" customFormat="1" ht="16.5" thickBot="1">
      <c r="A181" s="306"/>
      <c r="B181" s="1368"/>
      <c r="C181" s="1368"/>
      <c r="D181" s="1369"/>
      <c r="E181" s="1160"/>
      <c r="F181" s="1165"/>
      <c r="G181" s="1166"/>
      <c r="H181" s="1166"/>
      <c r="I181" s="1166"/>
      <c r="J181" s="1167" t="s">
        <v>2187</v>
      </c>
      <c r="K181" s="4">
        <v>1</v>
      </c>
      <c r="L181" s="1362"/>
    </row>
    <row r="182" spans="1:26" s="416" customFormat="1" ht="21.75" customHeight="1">
      <c r="A182" s="415"/>
      <c r="B182" s="1379"/>
      <c r="C182" s="1380"/>
      <c r="D182" s="1381" t="s">
        <v>1935</v>
      </c>
      <c r="E182" s="1171" t="s">
        <v>2189</v>
      </c>
      <c r="F182" s="477" t="s">
        <v>1217</v>
      </c>
      <c r="G182" s="1172"/>
      <c r="H182" s="1173"/>
      <c r="I182" s="1172"/>
      <c r="J182" s="1174"/>
      <c r="K182" s="4">
        <v>1</v>
      </c>
      <c r="L182" s="1363"/>
    </row>
    <row r="183" spans="1:26" s="361" customFormat="1" ht="48" thickBot="1">
      <c r="A183" s="5"/>
      <c r="B183" s="1175" t="s">
        <v>2137</v>
      </c>
      <c r="C183" s="1176" t="s">
        <v>2191</v>
      </c>
      <c r="D183" s="1382" t="s">
        <v>1766</v>
      </c>
      <c r="E183" s="1178">
        <f>$C$3</f>
        <v>2017</v>
      </c>
      <c r="F183" s="478" t="s">
        <v>1215</v>
      </c>
      <c r="G183" s="1179" t="s">
        <v>1214</v>
      </c>
      <c r="H183" s="1180" t="s">
        <v>911</v>
      </c>
      <c r="I183" s="1181" t="s">
        <v>1203</v>
      </c>
      <c r="J183" s="1182" t="s">
        <v>1204</v>
      </c>
      <c r="K183" s="4">
        <v>1</v>
      </c>
      <c r="L183" s="1362"/>
    </row>
    <row r="184" spans="1:26" s="361" customFormat="1" ht="18.75">
      <c r="A184" s="5"/>
      <c r="B184" s="1183"/>
      <c r="C184" s="1383"/>
      <c r="D184" s="1384" t="s">
        <v>1936</v>
      </c>
      <c r="E184" s="457" t="s">
        <v>1781</v>
      </c>
      <c r="F184" s="457" t="s">
        <v>1782</v>
      </c>
      <c r="G184" s="460" t="s">
        <v>925</v>
      </c>
      <c r="H184" s="461" t="s">
        <v>926</v>
      </c>
      <c r="I184" s="461" t="s">
        <v>898</v>
      </c>
      <c r="J184" s="462" t="s">
        <v>1185</v>
      </c>
      <c r="K184" s="4">
        <v>1</v>
      </c>
      <c r="L184" s="1362"/>
    </row>
    <row r="185" spans="1:26" s="361" customFormat="1" ht="15" customHeight="1">
      <c r="A185" s="5"/>
      <c r="B185" s="1385"/>
      <c r="C185" s="1386"/>
      <c r="D185" s="1387"/>
      <c r="E185" s="628"/>
      <c r="F185" s="628"/>
      <c r="G185" s="384"/>
      <c r="H185" s="384"/>
      <c r="I185" s="384"/>
      <c r="J185" s="385"/>
      <c r="K185" s="4">
        <v>1</v>
      </c>
      <c r="L185" s="1362"/>
    </row>
    <row r="186" spans="1:26" s="353" customFormat="1" ht="18" customHeight="1">
      <c r="A186" s="8">
        <v>5</v>
      </c>
      <c r="B186" s="1195">
        <v>100</v>
      </c>
      <c r="C186" s="2148" t="s">
        <v>1937</v>
      </c>
      <c r="D186" s="2147"/>
      <c r="E186" s="463">
        <f t="shared" ref="E186:J186" si="32">SUMIF($B$603:$B$12272,$B186,E$603:E$12272)</f>
        <v>305873</v>
      </c>
      <c r="F186" s="464">
        <f t="shared" si="32"/>
        <v>305311</v>
      </c>
      <c r="G186" s="576">
        <f t="shared" si="32"/>
        <v>266478</v>
      </c>
      <c r="H186" s="577">
        <f t="shared" si="32"/>
        <v>0</v>
      </c>
      <c r="I186" s="577">
        <f t="shared" si="32"/>
        <v>0</v>
      </c>
      <c r="J186" s="578">
        <f t="shared" si="32"/>
        <v>38833</v>
      </c>
      <c r="K186" s="4">
        <f t="shared" ref="K186:K253" si="33">(IF($E186&lt;&gt;0,$K$2,IF($F186&lt;&gt;0,$K$2,IF($G186&lt;&gt;0,$K$2,IF($H186&lt;&gt;0,$K$2,IF($I186&lt;&gt;0,$K$2,IF($J186&lt;&gt;0,$K$2,"")))))))</f>
        <v>1</v>
      </c>
      <c r="L186" s="1364"/>
      <c r="M186" s="361"/>
      <c r="N186" s="361"/>
      <c r="O186" s="361"/>
      <c r="P186" s="361"/>
      <c r="Q186" s="361"/>
      <c r="R186" s="361"/>
      <c r="S186" s="361"/>
      <c r="T186" s="361"/>
      <c r="U186" s="361"/>
      <c r="V186" s="361"/>
      <c r="W186" s="361"/>
      <c r="X186" s="361"/>
      <c r="Y186" s="361"/>
      <c r="Z186" s="361"/>
    </row>
    <row r="187" spans="1:26" ht="18.75" customHeight="1">
      <c r="A187" s="9">
        <v>10</v>
      </c>
      <c r="B187" s="1196"/>
      <c r="C187" s="1197">
        <v>101</v>
      </c>
      <c r="D187" s="1198" t="s">
        <v>1938</v>
      </c>
      <c r="E187" s="621">
        <f t="shared" ref="E187:J188" si="34">SUMIF($C$603:$C$12272,$C187,E$603:E$12272)</f>
        <v>102943</v>
      </c>
      <c r="F187" s="629">
        <f t="shared" si="34"/>
        <v>102552</v>
      </c>
      <c r="G187" s="579">
        <f t="shared" si="34"/>
        <v>80206</v>
      </c>
      <c r="H187" s="580">
        <f t="shared" si="34"/>
        <v>0</v>
      </c>
      <c r="I187" s="580">
        <f t="shared" si="34"/>
        <v>0</v>
      </c>
      <c r="J187" s="581">
        <f t="shared" si="34"/>
        <v>22346</v>
      </c>
      <c r="K187" s="4">
        <f t="shared" si="33"/>
        <v>1</v>
      </c>
      <c r="L187" s="1364" t="s">
        <v>1281</v>
      </c>
      <c r="M187" s="361"/>
      <c r="N187" s="361"/>
      <c r="O187" s="361"/>
      <c r="P187" s="361"/>
      <c r="Q187" s="361"/>
      <c r="R187" s="361"/>
      <c r="S187" s="361"/>
      <c r="T187" s="361"/>
      <c r="U187" s="361"/>
      <c r="V187" s="361"/>
      <c r="W187" s="361"/>
      <c r="X187" s="361"/>
      <c r="Y187" s="361"/>
      <c r="Z187" s="361"/>
    </row>
    <row r="188" spans="1:26" ht="18.75" customHeight="1">
      <c r="A188" s="9">
        <v>15</v>
      </c>
      <c r="B188" s="1196"/>
      <c r="C188" s="1199">
        <v>102</v>
      </c>
      <c r="D188" s="1200" t="s">
        <v>1939</v>
      </c>
      <c r="E188" s="627">
        <f t="shared" si="34"/>
        <v>202930</v>
      </c>
      <c r="F188" s="630">
        <f t="shared" si="34"/>
        <v>202759</v>
      </c>
      <c r="G188" s="582">
        <f t="shared" si="34"/>
        <v>186272</v>
      </c>
      <c r="H188" s="583">
        <f t="shared" si="34"/>
        <v>0</v>
      </c>
      <c r="I188" s="583">
        <f t="shared" si="34"/>
        <v>0</v>
      </c>
      <c r="J188" s="584">
        <f t="shared" si="34"/>
        <v>16487</v>
      </c>
      <c r="K188" s="4">
        <f t="shared" si="33"/>
        <v>1</v>
      </c>
      <c r="L188" s="1364" t="s">
        <v>1282</v>
      </c>
      <c r="M188" s="353"/>
      <c r="N188" s="353"/>
      <c r="O188" s="353"/>
      <c r="P188" s="353"/>
      <c r="Q188" s="353"/>
      <c r="R188" s="353"/>
      <c r="S188" s="353"/>
      <c r="T188" s="353"/>
      <c r="U188" s="353"/>
      <c r="V188" s="353"/>
      <c r="W188" s="353"/>
      <c r="X188" s="353"/>
      <c r="Y188" s="353"/>
      <c r="Z188" s="353"/>
    </row>
    <row r="189" spans="1:26" s="353" customFormat="1" ht="18" customHeight="1">
      <c r="A189" s="8">
        <v>35</v>
      </c>
      <c r="B189" s="1195">
        <v>200</v>
      </c>
      <c r="C189" s="2149" t="s">
        <v>1940</v>
      </c>
      <c r="D189" s="2149"/>
      <c r="E189" s="463">
        <f t="shared" ref="E189:J189" si="35">SUMIF($B$603:$B$12272,$B189,E$603:E$12272)</f>
        <v>140445</v>
      </c>
      <c r="F189" s="464">
        <f t="shared" si="35"/>
        <v>139458</v>
      </c>
      <c r="G189" s="576">
        <f t="shared" si="35"/>
        <v>123816</v>
      </c>
      <c r="H189" s="577">
        <f t="shared" si="35"/>
        <v>0</v>
      </c>
      <c r="I189" s="577">
        <f t="shared" si="35"/>
        <v>0</v>
      </c>
      <c r="J189" s="578">
        <f t="shared" si="35"/>
        <v>15642</v>
      </c>
      <c r="K189" s="4">
        <f t="shared" si="33"/>
        <v>1</v>
      </c>
      <c r="L189" s="1364" t="s">
        <v>1283</v>
      </c>
      <c r="M189" s="351"/>
      <c r="N189" s="351"/>
      <c r="O189" s="351"/>
      <c r="P189" s="351"/>
      <c r="Q189" s="351"/>
      <c r="R189" s="351"/>
      <c r="S189" s="351"/>
      <c r="T189" s="351"/>
      <c r="U189" s="351"/>
      <c r="V189" s="351"/>
      <c r="W189" s="351"/>
      <c r="X189" s="351"/>
      <c r="Y189" s="351"/>
      <c r="Z189" s="351"/>
    </row>
    <row r="190" spans="1:26" ht="18" customHeight="1">
      <c r="A190" s="9">
        <v>40</v>
      </c>
      <c r="B190" s="1201"/>
      <c r="C190" s="1197">
        <v>201</v>
      </c>
      <c r="D190" s="1198" t="s">
        <v>1941</v>
      </c>
      <c r="E190" s="621">
        <f t="shared" ref="E190:J194" si="36">SUMIF($C$603:$C$12272,$C190,E$603:E$12272)</f>
        <v>132612</v>
      </c>
      <c r="F190" s="629">
        <f t="shared" si="36"/>
        <v>91031</v>
      </c>
      <c r="G190" s="579">
        <f t="shared" si="36"/>
        <v>77416</v>
      </c>
      <c r="H190" s="580">
        <f t="shared" si="36"/>
        <v>0</v>
      </c>
      <c r="I190" s="580">
        <f t="shared" si="36"/>
        <v>0</v>
      </c>
      <c r="J190" s="581">
        <f t="shared" si="36"/>
        <v>13615</v>
      </c>
      <c r="K190" s="4">
        <f t="shared" si="33"/>
        <v>1</v>
      </c>
      <c r="L190" s="1364" t="s">
        <v>1284</v>
      </c>
    </row>
    <row r="191" spans="1:26" ht="18" customHeight="1">
      <c r="A191" s="9">
        <v>45</v>
      </c>
      <c r="B191" s="1202"/>
      <c r="C191" s="1203">
        <v>202</v>
      </c>
      <c r="D191" s="1204" t="s">
        <v>1942</v>
      </c>
      <c r="E191" s="623">
        <f t="shared" si="36"/>
        <v>7833</v>
      </c>
      <c r="F191" s="631">
        <f t="shared" si="36"/>
        <v>10430</v>
      </c>
      <c r="G191" s="585">
        <f t="shared" si="36"/>
        <v>9187</v>
      </c>
      <c r="H191" s="586">
        <f t="shared" si="36"/>
        <v>0</v>
      </c>
      <c r="I191" s="586">
        <f t="shared" si="36"/>
        <v>0</v>
      </c>
      <c r="J191" s="587">
        <f t="shared" si="36"/>
        <v>1243</v>
      </c>
      <c r="K191" s="4">
        <f t="shared" si="33"/>
        <v>1</v>
      </c>
      <c r="L191" s="1364" t="s">
        <v>1285</v>
      </c>
      <c r="M191" s="353"/>
      <c r="N191" s="353"/>
      <c r="O191" s="353"/>
      <c r="P191" s="353"/>
      <c r="Q191" s="353"/>
      <c r="R191" s="353"/>
      <c r="S191" s="353"/>
      <c r="T191" s="353"/>
      <c r="U191" s="353"/>
      <c r="V191" s="353"/>
      <c r="W191" s="353"/>
      <c r="X191" s="353"/>
      <c r="Y191" s="353"/>
      <c r="Z191" s="353"/>
    </row>
    <row r="192" spans="1:26" ht="31.5">
      <c r="A192" s="9">
        <v>50</v>
      </c>
      <c r="B192" s="1205"/>
      <c r="C192" s="1203">
        <v>205</v>
      </c>
      <c r="D192" s="1204" t="s">
        <v>779</v>
      </c>
      <c r="E192" s="623">
        <f t="shared" si="36"/>
        <v>0</v>
      </c>
      <c r="F192" s="631">
        <f t="shared" si="36"/>
        <v>5375</v>
      </c>
      <c r="G192" s="585">
        <f t="shared" si="36"/>
        <v>5375</v>
      </c>
      <c r="H192" s="586">
        <f t="shared" si="36"/>
        <v>0</v>
      </c>
      <c r="I192" s="586">
        <f t="shared" si="36"/>
        <v>0</v>
      </c>
      <c r="J192" s="587">
        <f t="shared" si="36"/>
        <v>0</v>
      </c>
      <c r="K192" s="4">
        <f t="shared" si="33"/>
        <v>1</v>
      </c>
      <c r="L192" s="1364" t="s">
        <v>1286</v>
      </c>
    </row>
    <row r="193" spans="1:26" ht="18" customHeight="1">
      <c r="A193" s="9">
        <v>55</v>
      </c>
      <c r="B193" s="1205"/>
      <c r="C193" s="1203">
        <v>208</v>
      </c>
      <c r="D193" s="1206" t="s">
        <v>780</v>
      </c>
      <c r="E193" s="623">
        <f t="shared" si="36"/>
        <v>0</v>
      </c>
      <c r="F193" s="631">
        <f t="shared" si="36"/>
        <v>30510</v>
      </c>
      <c r="G193" s="585">
        <f t="shared" si="36"/>
        <v>29726</v>
      </c>
      <c r="H193" s="586">
        <f t="shared" si="36"/>
        <v>0</v>
      </c>
      <c r="I193" s="586">
        <f t="shared" si="36"/>
        <v>0</v>
      </c>
      <c r="J193" s="587">
        <f t="shared" si="36"/>
        <v>784</v>
      </c>
      <c r="K193" s="4">
        <f t="shared" si="33"/>
        <v>1</v>
      </c>
      <c r="L193" s="1364" t="s">
        <v>1287</v>
      </c>
    </row>
    <row r="194" spans="1:26" ht="18" customHeight="1">
      <c r="A194" s="9">
        <v>60</v>
      </c>
      <c r="B194" s="1201"/>
      <c r="C194" s="1199">
        <v>209</v>
      </c>
      <c r="D194" s="1207" t="s">
        <v>781</v>
      </c>
      <c r="E194" s="627">
        <f t="shared" si="36"/>
        <v>0</v>
      </c>
      <c r="F194" s="630">
        <f t="shared" si="36"/>
        <v>2112</v>
      </c>
      <c r="G194" s="582">
        <f t="shared" si="36"/>
        <v>2112</v>
      </c>
      <c r="H194" s="583">
        <f t="shared" si="36"/>
        <v>0</v>
      </c>
      <c r="I194" s="583">
        <f t="shared" si="36"/>
        <v>0</v>
      </c>
      <c r="J194" s="584">
        <f t="shared" si="36"/>
        <v>0</v>
      </c>
      <c r="K194" s="4">
        <f t="shared" si="33"/>
        <v>1</v>
      </c>
      <c r="L194" s="1364" t="s">
        <v>1288</v>
      </c>
    </row>
    <row r="195" spans="1:26" s="353" customFormat="1" ht="18.75" customHeight="1">
      <c r="A195" s="8">
        <v>65</v>
      </c>
      <c r="B195" s="1195">
        <v>500</v>
      </c>
      <c r="C195" s="2150" t="s">
        <v>782</v>
      </c>
      <c r="D195" s="2150"/>
      <c r="E195" s="463">
        <f t="shared" ref="E195:J195" si="37">SUMIF($B$603:$B$12272,$B195,E$603:E$12272)</f>
        <v>107413</v>
      </c>
      <c r="F195" s="464">
        <f t="shared" si="37"/>
        <v>106179</v>
      </c>
      <c r="G195" s="576">
        <f t="shared" si="37"/>
        <v>0</v>
      </c>
      <c r="H195" s="577">
        <f t="shared" si="37"/>
        <v>0</v>
      </c>
      <c r="I195" s="577">
        <f t="shared" si="37"/>
        <v>0</v>
      </c>
      <c r="J195" s="578">
        <f t="shared" si="37"/>
        <v>106179</v>
      </c>
      <c r="K195" s="4">
        <f t="shared" si="33"/>
        <v>1</v>
      </c>
      <c r="L195" s="1364" t="s">
        <v>1289</v>
      </c>
      <c r="M195" s="351"/>
      <c r="N195" s="351"/>
      <c r="O195" s="351"/>
      <c r="P195" s="351"/>
      <c r="Q195" s="351"/>
      <c r="R195" s="351"/>
      <c r="S195" s="351"/>
      <c r="T195" s="351"/>
      <c r="U195" s="351"/>
      <c r="V195" s="351"/>
      <c r="W195" s="351"/>
      <c r="X195" s="351"/>
      <c r="Y195" s="351"/>
      <c r="Z195" s="351"/>
    </row>
    <row r="196" spans="1:26" ht="31.5">
      <c r="A196" s="9">
        <v>70</v>
      </c>
      <c r="B196" s="1201"/>
      <c r="C196" s="1208">
        <v>551</v>
      </c>
      <c r="D196" s="1209" t="s">
        <v>783</v>
      </c>
      <c r="E196" s="621">
        <f t="shared" ref="E196:J202" si="38">SUMIF($C$603:$C$12272,$C196,E$603:E$12272)</f>
        <v>66716</v>
      </c>
      <c r="F196" s="629">
        <f t="shared" si="38"/>
        <v>66082</v>
      </c>
      <c r="G196" s="579">
        <f t="shared" si="38"/>
        <v>0</v>
      </c>
      <c r="H196" s="580">
        <f t="shared" si="38"/>
        <v>0</v>
      </c>
      <c r="I196" s="580">
        <f t="shared" si="38"/>
        <v>0</v>
      </c>
      <c r="J196" s="581">
        <f t="shared" si="38"/>
        <v>66082</v>
      </c>
      <c r="K196" s="4">
        <f t="shared" si="33"/>
        <v>1</v>
      </c>
      <c r="L196" s="1364" t="s">
        <v>1284</v>
      </c>
    </row>
    <row r="197" spans="1:26" ht="18.75" hidden="1" customHeight="1">
      <c r="A197" s="9">
        <v>75</v>
      </c>
      <c r="B197" s="1201"/>
      <c r="C197" s="1210">
        <f>C196+1</f>
        <v>552</v>
      </c>
      <c r="D197" s="1211" t="s">
        <v>1237</v>
      </c>
      <c r="E197" s="623">
        <f t="shared" si="38"/>
        <v>0</v>
      </c>
      <c r="F197" s="631">
        <f t="shared" si="38"/>
        <v>0</v>
      </c>
      <c r="G197" s="585">
        <f t="shared" si="38"/>
        <v>0</v>
      </c>
      <c r="H197" s="586">
        <f t="shared" si="38"/>
        <v>0</v>
      </c>
      <c r="I197" s="586">
        <f t="shared" si="38"/>
        <v>0</v>
      </c>
      <c r="J197" s="587">
        <f t="shared" si="38"/>
        <v>0</v>
      </c>
      <c r="K197" s="4" t="str">
        <f t="shared" si="33"/>
        <v/>
      </c>
      <c r="L197" s="1364" t="s">
        <v>1290</v>
      </c>
      <c r="M197" s="353"/>
      <c r="N197" s="353"/>
      <c r="O197" s="353"/>
      <c r="P197" s="353"/>
      <c r="Q197" s="353"/>
      <c r="R197" s="353"/>
      <c r="S197" s="353"/>
      <c r="T197" s="353"/>
      <c r="U197" s="353"/>
      <c r="V197" s="353"/>
      <c r="W197" s="353"/>
      <c r="X197" s="353"/>
      <c r="Y197" s="353"/>
      <c r="Z197" s="353"/>
    </row>
    <row r="198" spans="1:26" ht="18.75" hidden="1" customHeight="1">
      <c r="A198" s="9">
        <v>80</v>
      </c>
      <c r="B198" s="1212"/>
      <c r="C198" s="1210">
        <v>558</v>
      </c>
      <c r="D198" s="1213" t="s">
        <v>1344</v>
      </c>
      <c r="E198" s="623">
        <f t="shared" si="38"/>
        <v>0</v>
      </c>
      <c r="F198" s="631">
        <f t="shared" si="38"/>
        <v>0</v>
      </c>
      <c r="G198" s="585">
        <f t="shared" si="38"/>
        <v>0</v>
      </c>
      <c r="H198" s="586">
        <f t="shared" si="38"/>
        <v>0</v>
      </c>
      <c r="I198" s="586">
        <f t="shared" si="38"/>
        <v>0</v>
      </c>
      <c r="J198" s="587">
        <f t="shared" si="38"/>
        <v>0</v>
      </c>
      <c r="K198" s="4" t="str">
        <f t="shared" si="33"/>
        <v/>
      </c>
      <c r="L198" s="1364" t="s">
        <v>1286</v>
      </c>
    </row>
    <row r="199" spans="1:26" ht="18.75" customHeight="1">
      <c r="A199" s="9">
        <v>80</v>
      </c>
      <c r="B199" s="1212"/>
      <c r="C199" s="1210">
        <v>560</v>
      </c>
      <c r="D199" s="1213" t="s">
        <v>785</v>
      </c>
      <c r="E199" s="623">
        <f t="shared" si="38"/>
        <v>27502</v>
      </c>
      <c r="F199" s="631">
        <f t="shared" si="38"/>
        <v>27152</v>
      </c>
      <c r="G199" s="585">
        <f t="shared" si="38"/>
        <v>0</v>
      </c>
      <c r="H199" s="586">
        <f t="shared" si="38"/>
        <v>0</v>
      </c>
      <c r="I199" s="586">
        <f t="shared" si="38"/>
        <v>0</v>
      </c>
      <c r="J199" s="587">
        <f t="shared" si="38"/>
        <v>27152</v>
      </c>
      <c r="K199" s="4">
        <f t="shared" si="33"/>
        <v>1</v>
      </c>
      <c r="L199" s="1364" t="s">
        <v>1291</v>
      </c>
    </row>
    <row r="200" spans="1:26" ht="18.75" customHeight="1">
      <c r="A200" s="9">
        <v>85</v>
      </c>
      <c r="B200" s="1212"/>
      <c r="C200" s="1210">
        <v>580</v>
      </c>
      <c r="D200" s="1211" t="s">
        <v>786</v>
      </c>
      <c r="E200" s="623">
        <f t="shared" si="38"/>
        <v>13195</v>
      </c>
      <c r="F200" s="631">
        <f t="shared" si="38"/>
        <v>12945</v>
      </c>
      <c r="G200" s="585">
        <f t="shared" si="38"/>
        <v>0</v>
      </c>
      <c r="H200" s="586">
        <f t="shared" si="38"/>
        <v>0</v>
      </c>
      <c r="I200" s="586">
        <f t="shared" si="38"/>
        <v>0</v>
      </c>
      <c r="J200" s="587">
        <f t="shared" si="38"/>
        <v>12945</v>
      </c>
      <c r="K200" s="4">
        <f t="shared" si="33"/>
        <v>1</v>
      </c>
      <c r="L200" s="1364"/>
    </row>
    <row r="201" spans="1:26" ht="31.5" hidden="1">
      <c r="A201" s="9">
        <v>90</v>
      </c>
      <c r="B201" s="1201"/>
      <c r="C201" s="1210">
        <v>588</v>
      </c>
      <c r="D201" s="1211" t="s">
        <v>1348</v>
      </c>
      <c r="E201" s="623">
        <f t="shared" si="38"/>
        <v>0</v>
      </c>
      <c r="F201" s="631">
        <f t="shared" si="38"/>
        <v>0</v>
      </c>
      <c r="G201" s="585">
        <f t="shared" si="38"/>
        <v>0</v>
      </c>
      <c r="H201" s="586">
        <f t="shared" si="38"/>
        <v>0</v>
      </c>
      <c r="I201" s="586">
        <f t="shared" si="38"/>
        <v>0</v>
      </c>
      <c r="J201" s="587">
        <f t="shared" si="38"/>
        <v>0</v>
      </c>
      <c r="K201" s="4" t="str">
        <f t="shared" si="33"/>
        <v/>
      </c>
      <c r="L201" s="1364"/>
    </row>
    <row r="202" spans="1:26" ht="31.5" hidden="1">
      <c r="A202" s="9">
        <v>90</v>
      </c>
      <c r="B202" s="1201"/>
      <c r="C202" s="1214">
        <v>590</v>
      </c>
      <c r="D202" s="1215" t="s">
        <v>787</v>
      </c>
      <c r="E202" s="627">
        <f t="shared" si="38"/>
        <v>0</v>
      </c>
      <c r="F202" s="630">
        <f t="shared" si="38"/>
        <v>0</v>
      </c>
      <c r="G202" s="582">
        <f t="shared" si="38"/>
        <v>0</v>
      </c>
      <c r="H202" s="583">
        <f t="shared" si="38"/>
        <v>0</v>
      </c>
      <c r="I202" s="583">
        <f t="shared" si="38"/>
        <v>0</v>
      </c>
      <c r="J202" s="584">
        <f t="shared" si="38"/>
        <v>0</v>
      </c>
      <c r="K202" s="4" t="str">
        <f t="shared" si="33"/>
        <v/>
      </c>
      <c r="L202" s="1364"/>
    </row>
    <row r="203" spans="1:26" s="353" customFormat="1" ht="18.75" hidden="1" customHeight="1">
      <c r="A203" s="8">
        <v>115</v>
      </c>
      <c r="B203" s="1195">
        <v>800</v>
      </c>
      <c r="C203" s="2151" t="s">
        <v>788</v>
      </c>
      <c r="D203" s="2152"/>
      <c r="E203" s="465">
        <f t="shared" ref="E203:J204" si="39">SUMIF($B$603:$B$12272,$B203,E$603:E$12272)</f>
        <v>0</v>
      </c>
      <c r="F203" s="466">
        <f t="shared" si="39"/>
        <v>0</v>
      </c>
      <c r="G203" s="576">
        <f t="shared" si="39"/>
        <v>0</v>
      </c>
      <c r="H203" s="577">
        <f t="shared" si="39"/>
        <v>0</v>
      </c>
      <c r="I203" s="577">
        <f t="shared" si="39"/>
        <v>0</v>
      </c>
      <c r="J203" s="578">
        <f t="shared" si="39"/>
        <v>0</v>
      </c>
      <c r="K203" s="4" t="str">
        <f t="shared" si="33"/>
        <v/>
      </c>
      <c r="L203" s="1364" t="s">
        <v>1292</v>
      </c>
      <c r="M203" s="351"/>
      <c r="N203" s="351"/>
      <c r="O203" s="351"/>
      <c r="P203" s="351"/>
      <c r="Q203" s="351"/>
      <c r="R203" s="351"/>
      <c r="S203" s="351"/>
      <c r="T203" s="351"/>
      <c r="U203" s="351"/>
      <c r="V203" s="351"/>
      <c r="W203" s="351"/>
      <c r="X203" s="351"/>
      <c r="Y203" s="351"/>
      <c r="Z203" s="351"/>
    </row>
    <row r="204" spans="1:26" s="353" customFormat="1" ht="18.75" customHeight="1">
      <c r="A204" s="8">
        <v>125</v>
      </c>
      <c r="B204" s="1195">
        <v>1000</v>
      </c>
      <c r="C204" s="2149" t="s">
        <v>789</v>
      </c>
      <c r="D204" s="2149"/>
      <c r="E204" s="465">
        <f t="shared" si="39"/>
        <v>578867</v>
      </c>
      <c r="F204" s="466">
        <f t="shared" si="39"/>
        <v>558388</v>
      </c>
      <c r="G204" s="576">
        <f t="shared" si="39"/>
        <v>553991</v>
      </c>
      <c r="H204" s="577">
        <f t="shared" si="39"/>
        <v>0</v>
      </c>
      <c r="I204" s="577">
        <f t="shared" si="39"/>
        <v>4397</v>
      </c>
      <c r="J204" s="578">
        <f t="shared" si="39"/>
        <v>0</v>
      </c>
      <c r="K204" s="4">
        <f t="shared" si="33"/>
        <v>1</v>
      </c>
      <c r="L204" s="1364" t="s">
        <v>1284</v>
      </c>
      <c r="M204" s="351"/>
      <c r="N204" s="351"/>
      <c r="O204" s="351"/>
      <c r="P204" s="351"/>
      <c r="Q204" s="351"/>
      <c r="R204" s="351"/>
      <c r="S204" s="351"/>
      <c r="T204" s="351"/>
      <c r="U204" s="351"/>
      <c r="V204" s="351"/>
      <c r="W204" s="351"/>
      <c r="X204" s="351"/>
      <c r="Y204" s="351"/>
      <c r="Z204" s="351"/>
    </row>
    <row r="205" spans="1:26" ht="18.75" customHeight="1">
      <c r="A205" s="9">
        <v>130</v>
      </c>
      <c r="B205" s="1202"/>
      <c r="C205" s="1197">
        <v>1011</v>
      </c>
      <c r="D205" s="1216" t="s">
        <v>790</v>
      </c>
      <c r="E205" s="621">
        <f t="shared" ref="E205:J214" si="40">SUMIF($C$603:$C$12272,$C205,E$603:E$12272)</f>
        <v>201605</v>
      </c>
      <c r="F205" s="629">
        <f t="shared" si="40"/>
        <v>365</v>
      </c>
      <c r="G205" s="579">
        <f t="shared" si="40"/>
        <v>0</v>
      </c>
      <c r="H205" s="580">
        <f t="shared" si="40"/>
        <v>0</v>
      </c>
      <c r="I205" s="580">
        <f t="shared" si="40"/>
        <v>365</v>
      </c>
      <c r="J205" s="581">
        <f t="shared" si="40"/>
        <v>0</v>
      </c>
      <c r="K205" s="4">
        <f t="shared" si="33"/>
        <v>1</v>
      </c>
      <c r="L205" s="1364"/>
      <c r="M205" s="353"/>
      <c r="N205" s="353"/>
      <c r="O205" s="353"/>
      <c r="P205" s="353"/>
      <c r="Q205" s="353"/>
      <c r="R205" s="353"/>
      <c r="S205" s="353"/>
      <c r="T205" s="353"/>
      <c r="U205" s="353"/>
      <c r="V205" s="353"/>
      <c r="W205" s="353"/>
      <c r="X205" s="353"/>
      <c r="Y205" s="353"/>
      <c r="Z205" s="353"/>
    </row>
    <row r="206" spans="1:26" ht="18.75" hidden="1" customHeight="1">
      <c r="A206" s="9">
        <v>135</v>
      </c>
      <c r="B206" s="1202"/>
      <c r="C206" s="1203">
        <v>1012</v>
      </c>
      <c r="D206" s="1204" t="s">
        <v>791</v>
      </c>
      <c r="E206" s="623">
        <f t="shared" si="40"/>
        <v>0</v>
      </c>
      <c r="F206" s="631">
        <f t="shared" si="40"/>
        <v>0</v>
      </c>
      <c r="G206" s="585">
        <f t="shared" si="40"/>
        <v>0</v>
      </c>
      <c r="H206" s="586">
        <f t="shared" si="40"/>
        <v>0</v>
      </c>
      <c r="I206" s="586">
        <f t="shared" si="40"/>
        <v>0</v>
      </c>
      <c r="J206" s="587">
        <f t="shared" si="40"/>
        <v>0</v>
      </c>
      <c r="K206" s="4" t="str">
        <f t="shared" si="33"/>
        <v/>
      </c>
      <c r="L206" s="1364" t="s">
        <v>1281</v>
      </c>
      <c r="M206" s="353"/>
      <c r="N206" s="353"/>
      <c r="O206" s="353"/>
      <c r="P206" s="353"/>
      <c r="Q206" s="353"/>
      <c r="R206" s="353"/>
      <c r="S206" s="353"/>
      <c r="T206" s="353"/>
      <c r="U206" s="353"/>
      <c r="V206" s="353"/>
      <c r="W206" s="353"/>
      <c r="X206" s="353"/>
      <c r="Y206" s="353"/>
      <c r="Z206" s="353"/>
    </row>
    <row r="207" spans="1:26" ht="18.75" customHeight="1">
      <c r="A207" s="9">
        <v>140</v>
      </c>
      <c r="B207" s="1202"/>
      <c r="C207" s="1203">
        <v>1013</v>
      </c>
      <c r="D207" s="1204" t="s">
        <v>792</v>
      </c>
      <c r="E207" s="623">
        <f t="shared" si="40"/>
        <v>0</v>
      </c>
      <c r="F207" s="631">
        <f t="shared" si="40"/>
        <v>3050</v>
      </c>
      <c r="G207" s="585">
        <f t="shared" si="40"/>
        <v>0</v>
      </c>
      <c r="H207" s="586">
        <f t="shared" si="40"/>
        <v>0</v>
      </c>
      <c r="I207" s="586">
        <f t="shared" si="40"/>
        <v>3050</v>
      </c>
      <c r="J207" s="587">
        <f t="shared" si="40"/>
        <v>0</v>
      </c>
      <c r="K207" s="4">
        <f t="shared" si="33"/>
        <v>1</v>
      </c>
      <c r="L207" s="1364" t="s">
        <v>1284</v>
      </c>
    </row>
    <row r="208" spans="1:26" ht="18.75" hidden="1" customHeight="1">
      <c r="A208" s="9">
        <v>145</v>
      </c>
      <c r="B208" s="1202"/>
      <c r="C208" s="1203">
        <v>1014</v>
      </c>
      <c r="D208" s="1204" t="s">
        <v>793</v>
      </c>
      <c r="E208" s="623">
        <f t="shared" si="40"/>
        <v>0</v>
      </c>
      <c r="F208" s="631">
        <f t="shared" si="40"/>
        <v>0</v>
      </c>
      <c r="G208" s="585">
        <f t="shared" si="40"/>
        <v>0</v>
      </c>
      <c r="H208" s="586">
        <f t="shared" si="40"/>
        <v>0</v>
      </c>
      <c r="I208" s="586">
        <f t="shared" si="40"/>
        <v>0</v>
      </c>
      <c r="J208" s="587">
        <f t="shared" si="40"/>
        <v>0</v>
      </c>
      <c r="K208" s="4" t="str">
        <f t="shared" si="33"/>
        <v/>
      </c>
      <c r="L208" s="1364" t="s">
        <v>1294</v>
      </c>
    </row>
    <row r="209" spans="1:26" ht="18.75" customHeight="1">
      <c r="A209" s="9">
        <v>150</v>
      </c>
      <c r="B209" s="1202"/>
      <c r="C209" s="1203">
        <v>1015</v>
      </c>
      <c r="D209" s="1204" t="s">
        <v>794</v>
      </c>
      <c r="E209" s="623">
        <f t="shared" si="40"/>
        <v>5210</v>
      </c>
      <c r="F209" s="631">
        <f t="shared" si="40"/>
        <v>24350</v>
      </c>
      <c r="G209" s="585">
        <f t="shared" si="40"/>
        <v>12160</v>
      </c>
      <c r="H209" s="586">
        <f t="shared" si="40"/>
        <v>0</v>
      </c>
      <c r="I209" s="586">
        <f t="shared" si="40"/>
        <v>12190</v>
      </c>
      <c r="J209" s="587">
        <f t="shared" si="40"/>
        <v>0</v>
      </c>
      <c r="K209" s="4">
        <f t="shared" si="33"/>
        <v>1</v>
      </c>
      <c r="L209" s="1364" t="s">
        <v>1296</v>
      </c>
    </row>
    <row r="210" spans="1:26" ht="18.75" customHeight="1">
      <c r="A210" s="9">
        <v>155</v>
      </c>
      <c r="B210" s="1202"/>
      <c r="C210" s="1217">
        <v>1016</v>
      </c>
      <c r="D210" s="1218" t="s">
        <v>795</v>
      </c>
      <c r="E210" s="625">
        <f t="shared" si="40"/>
        <v>1506</v>
      </c>
      <c r="F210" s="632">
        <f t="shared" si="40"/>
        <v>57388</v>
      </c>
      <c r="G210" s="588">
        <f t="shared" si="40"/>
        <v>77050</v>
      </c>
      <c r="H210" s="589">
        <f t="shared" si="40"/>
        <v>0</v>
      </c>
      <c r="I210" s="589">
        <f t="shared" si="40"/>
        <v>-19662</v>
      </c>
      <c r="J210" s="590">
        <f t="shared" si="40"/>
        <v>0</v>
      </c>
      <c r="K210" s="4">
        <f t="shared" si="33"/>
        <v>1</v>
      </c>
      <c r="L210" s="1364" t="s">
        <v>1293</v>
      </c>
    </row>
    <row r="211" spans="1:26" ht="18.75" customHeight="1">
      <c r="A211" s="9">
        <v>160</v>
      </c>
      <c r="B211" s="1196"/>
      <c r="C211" s="1219">
        <v>1020</v>
      </c>
      <c r="D211" s="1220" t="s">
        <v>796</v>
      </c>
      <c r="E211" s="633">
        <f t="shared" si="40"/>
        <v>368940</v>
      </c>
      <c r="F211" s="634">
        <f t="shared" si="40"/>
        <v>467138</v>
      </c>
      <c r="G211" s="591">
        <f t="shared" si="40"/>
        <v>461627</v>
      </c>
      <c r="H211" s="592">
        <f t="shared" si="40"/>
        <v>0</v>
      </c>
      <c r="I211" s="592">
        <f t="shared" si="40"/>
        <v>5511</v>
      </c>
      <c r="J211" s="593">
        <f t="shared" si="40"/>
        <v>0</v>
      </c>
      <c r="K211" s="4">
        <f t="shared" si="33"/>
        <v>1</v>
      </c>
      <c r="L211" s="1364" t="s">
        <v>1297</v>
      </c>
    </row>
    <row r="212" spans="1:26" ht="18.75" hidden="1" customHeight="1">
      <c r="A212" s="9">
        <v>165</v>
      </c>
      <c r="B212" s="1202"/>
      <c r="C212" s="1221">
        <v>1030</v>
      </c>
      <c r="D212" s="1222" t="s">
        <v>797</v>
      </c>
      <c r="E212" s="635">
        <f t="shared" si="40"/>
        <v>0</v>
      </c>
      <c r="F212" s="636">
        <f t="shared" si="40"/>
        <v>0</v>
      </c>
      <c r="G212" s="594">
        <f t="shared" si="40"/>
        <v>0</v>
      </c>
      <c r="H212" s="595">
        <f t="shared" si="40"/>
        <v>0</v>
      </c>
      <c r="I212" s="595">
        <f t="shared" si="40"/>
        <v>0</v>
      </c>
      <c r="J212" s="596">
        <f t="shared" si="40"/>
        <v>0</v>
      </c>
      <c r="K212" s="4" t="str">
        <f t="shared" si="33"/>
        <v/>
      </c>
      <c r="L212" s="1365" t="s">
        <v>1286</v>
      </c>
    </row>
    <row r="213" spans="1:26" ht="18.75" customHeight="1">
      <c r="A213" s="9">
        <v>175</v>
      </c>
      <c r="B213" s="1202"/>
      <c r="C213" s="1219">
        <v>1051</v>
      </c>
      <c r="D213" s="1223" t="s">
        <v>798</v>
      </c>
      <c r="E213" s="633">
        <f t="shared" si="40"/>
        <v>1606</v>
      </c>
      <c r="F213" s="634">
        <f t="shared" si="40"/>
        <v>3596</v>
      </c>
      <c r="G213" s="591">
        <f t="shared" si="40"/>
        <v>1606</v>
      </c>
      <c r="H213" s="592">
        <f t="shared" si="40"/>
        <v>0</v>
      </c>
      <c r="I213" s="592">
        <f t="shared" si="40"/>
        <v>1990</v>
      </c>
      <c r="J213" s="593">
        <f t="shared" si="40"/>
        <v>0</v>
      </c>
      <c r="K213" s="4">
        <f t="shared" si="33"/>
        <v>1</v>
      </c>
      <c r="L213" s="1365"/>
    </row>
    <row r="214" spans="1:26" ht="18.75" customHeight="1">
      <c r="A214" s="9">
        <v>180</v>
      </c>
      <c r="B214" s="1202"/>
      <c r="C214" s="1203">
        <v>1052</v>
      </c>
      <c r="D214" s="1204" t="s">
        <v>799</v>
      </c>
      <c r="E214" s="623">
        <f t="shared" si="40"/>
        <v>0</v>
      </c>
      <c r="F214" s="631">
        <f t="shared" si="40"/>
        <v>89</v>
      </c>
      <c r="G214" s="585">
        <f t="shared" si="40"/>
        <v>0</v>
      </c>
      <c r="H214" s="586">
        <f t="shared" si="40"/>
        <v>0</v>
      </c>
      <c r="I214" s="586">
        <f t="shared" si="40"/>
        <v>89</v>
      </c>
      <c r="J214" s="587">
        <f t="shared" si="40"/>
        <v>0</v>
      </c>
      <c r="K214" s="4">
        <f t="shared" si="33"/>
        <v>1</v>
      </c>
      <c r="L214" s="1365"/>
    </row>
    <row r="215" spans="1:26" ht="18.75" hidden="1" customHeight="1">
      <c r="A215" s="9">
        <v>185</v>
      </c>
      <c r="B215" s="1202"/>
      <c r="C215" s="1221">
        <v>1053</v>
      </c>
      <c r="D215" s="1222" t="s">
        <v>1221</v>
      </c>
      <c r="E215" s="635">
        <f t="shared" ref="E215:J221" si="41">SUMIF($C$603:$C$12272,$C215,E$603:E$12272)</f>
        <v>0</v>
      </c>
      <c r="F215" s="636">
        <f t="shared" si="41"/>
        <v>0</v>
      </c>
      <c r="G215" s="594">
        <f t="shared" si="41"/>
        <v>0</v>
      </c>
      <c r="H215" s="595">
        <f t="shared" si="41"/>
        <v>0</v>
      </c>
      <c r="I215" s="595">
        <f t="shared" si="41"/>
        <v>0</v>
      </c>
      <c r="J215" s="596">
        <f t="shared" si="41"/>
        <v>0</v>
      </c>
      <c r="K215" s="4" t="str">
        <f t="shared" si="33"/>
        <v/>
      </c>
      <c r="L215" s="1364" t="s">
        <v>1281</v>
      </c>
    </row>
    <row r="216" spans="1:26" ht="18.75" customHeight="1">
      <c r="A216" s="9">
        <v>190</v>
      </c>
      <c r="B216" s="1202"/>
      <c r="C216" s="1219">
        <v>1062</v>
      </c>
      <c r="D216" s="1220" t="s">
        <v>800</v>
      </c>
      <c r="E216" s="633">
        <f t="shared" si="41"/>
        <v>0</v>
      </c>
      <c r="F216" s="634">
        <f t="shared" si="41"/>
        <v>2406</v>
      </c>
      <c r="G216" s="591">
        <f t="shared" si="41"/>
        <v>1548</v>
      </c>
      <c r="H216" s="592">
        <f t="shared" si="41"/>
        <v>0</v>
      </c>
      <c r="I216" s="592">
        <f t="shared" si="41"/>
        <v>858</v>
      </c>
      <c r="J216" s="593">
        <f t="shared" si="41"/>
        <v>0</v>
      </c>
      <c r="K216" s="4">
        <f t="shared" si="33"/>
        <v>1</v>
      </c>
      <c r="L216" s="1364" t="s">
        <v>1282</v>
      </c>
    </row>
    <row r="217" spans="1:26" ht="18.75" hidden="1" customHeight="1">
      <c r="A217" s="9">
        <v>200</v>
      </c>
      <c r="B217" s="1202"/>
      <c r="C217" s="1221">
        <v>1063</v>
      </c>
      <c r="D217" s="1224" t="s">
        <v>1178</v>
      </c>
      <c r="E217" s="635">
        <f t="shared" si="41"/>
        <v>0</v>
      </c>
      <c r="F217" s="636">
        <f t="shared" si="41"/>
        <v>0</v>
      </c>
      <c r="G217" s="594">
        <f t="shared" si="41"/>
        <v>0</v>
      </c>
      <c r="H217" s="595">
        <f t="shared" si="41"/>
        <v>0</v>
      </c>
      <c r="I217" s="595">
        <f t="shared" si="41"/>
        <v>0</v>
      </c>
      <c r="J217" s="596">
        <f t="shared" si="41"/>
        <v>0</v>
      </c>
      <c r="K217" s="4" t="str">
        <f t="shared" si="33"/>
        <v/>
      </c>
      <c r="L217" s="1364" t="s">
        <v>1283</v>
      </c>
    </row>
    <row r="218" spans="1:26" ht="18.75" customHeight="1">
      <c r="A218" s="9">
        <v>200</v>
      </c>
      <c r="B218" s="1202"/>
      <c r="C218" s="1225">
        <v>1069</v>
      </c>
      <c r="D218" s="1226" t="s">
        <v>801</v>
      </c>
      <c r="E218" s="637">
        <f t="shared" si="41"/>
        <v>0</v>
      </c>
      <c r="F218" s="638">
        <f t="shared" si="41"/>
        <v>2</v>
      </c>
      <c r="G218" s="597">
        <f t="shared" si="41"/>
        <v>0</v>
      </c>
      <c r="H218" s="598">
        <f t="shared" si="41"/>
        <v>0</v>
      </c>
      <c r="I218" s="598">
        <f t="shared" si="41"/>
        <v>2</v>
      </c>
      <c r="J218" s="599">
        <f t="shared" si="41"/>
        <v>0</v>
      </c>
      <c r="K218" s="4">
        <f t="shared" si="33"/>
        <v>1</v>
      </c>
      <c r="L218" s="1364" t="s">
        <v>1284</v>
      </c>
    </row>
    <row r="219" spans="1:26" ht="18.75" hidden="1" customHeight="1">
      <c r="A219" s="9">
        <v>205</v>
      </c>
      <c r="B219" s="1196"/>
      <c r="C219" s="1219">
        <v>1091</v>
      </c>
      <c r="D219" s="1223" t="s">
        <v>1222</v>
      </c>
      <c r="E219" s="633">
        <f t="shared" si="41"/>
        <v>0</v>
      </c>
      <c r="F219" s="634">
        <f t="shared" si="41"/>
        <v>0</v>
      </c>
      <c r="G219" s="591">
        <f t="shared" si="41"/>
        <v>0</v>
      </c>
      <c r="H219" s="592">
        <f t="shared" si="41"/>
        <v>0</v>
      </c>
      <c r="I219" s="592">
        <f t="shared" si="41"/>
        <v>0</v>
      </c>
      <c r="J219" s="593">
        <f t="shared" si="41"/>
        <v>0</v>
      </c>
      <c r="K219" s="4" t="str">
        <f t="shared" si="33"/>
        <v/>
      </c>
      <c r="L219" s="1364" t="s">
        <v>1285</v>
      </c>
    </row>
    <row r="220" spans="1:26" ht="18.75" customHeight="1">
      <c r="A220" s="9">
        <v>210</v>
      </c>
      <c r="B220" s="1202"/>
      <c r="C220" s="1203">
        <v>1092</v>
      </c>
      <c r="D220" s="1204" t="s">
        <v>984</v>
      </c>
      <c r="E220" s="623">
        <f t="shared" si="41"/>
        <v>0</v>
      </c>
      <c r="F220" s="631">
        <f t="shared" si="41"/>
        <v>4</v>
      </c>
      <c r="G220" s="585">
        <f t="shared" si="41"/>
        <v>0</v>
      </c>
      <c r="H220" s="586">
        <f t="shared" si="41"/>
        <v>0</v>
      </c>
      <c r="I220" s="586">
        <f t="shared" si="41"/>
        <v>4</v>
      </c>
      <c r="J220" s="587">
        <f t="shared" si="41"/>
        <v>0</v>
      </c>
      <c r="K220" s="4">
        <f t="shared" si="33"/>
        <v>1</v>
      </c>
      <c r="L220" s="1364" t="s">
        <v>1286</v>
      </c>
    </row>
    <row r="221" spans="1:26" ht="18.75" hidden="1" customHeight="1">
      <c r="A221" s="9">
        <v>215</v>
      </c>
      <c r="B221" s="1202"/>
      <c r="C221" s="1199">
        <v>1098</v>
      </c>
      <c r="D221" s="1227" t="s">
        <v>802</v>
      </c>
      <c r="E221" s="627">
        <f t="shared" si="41"/>
        <v>0</v>
      </c>
      <c r="F221" s="630">
        <f t="shared" si="41"/>
        <v>0</v>
      </c>
      <c r="G221" s="582">
        <f t="shared" si="41"/>
        <v>0</v>
      </c>
      <c r="H221" s="583">
        <f t="shared" si="41"/>
        <v>0</v>
      </c>
      <c r="I221" s="583">
        <f t="shared" si="41"/>
        <v>0</v>
      </c>
      <c r="J221" s="584">
        <f t="shared" si="41"/>
        <v>0</v>
      </c>
      <c r="K221" s="4" t="str">
        <f t="shared" si="33"/>
        <v/>
      </c>
      <c r="L221" s="1364" t="s">
        <v>1287</v>
      </c>
    </row>
    <row r="222" spans="1:26" s="353" customFormat="1" ht="18.75" customHeight="1">
      <c r="A222" s="8">
        <v>220</v>
      </c>
      <c r="B222" s="1195">
        <v>1900</v>
      </c>
      <c r="C222" s="2143" t="s">
        <v>2014</v>
      </c>
      <c r="D222" s="2143"/>
      <c r="E222" s="465">
        <f t="shared" ref="E222:J222" si="42">SUMIF($B$603:$B$12272,$B222,E$603:E$12272)</f>
        <v>21000</v>
      </c>
      <c r="F222" s="466">
        <f t="shared" si="42"/>
        <v>20320</v>
      </c>
      <c r="G222" s="576">
        <f t="shared" si="42"/>
        <v>20337</v>
      </c>
      <c r="H222" s="577">
        <f t="shared" si="42"/>
        <v>0</v>
      </c>
      <c r="I222" s="577">
        <f t="shared" si="42"/>
        <v>-17</v>
      </c>
      <c r="J222" s="578">
        <f t="shared" si="42"/>
        <v>0</v>
      </c>
      <c r="K222" s="4">
        <f t="shared" si="33"/>
        <v>1</v>
      </c>
      <c r="L222" s="1364" t="s">
        <v>1288</v>
      </c>
      <c r="M222" s="351"/>
      <c r="N222" s="351"/>
      <c r="O222" s="351"/>
      <c r="P222" s="351"/>
      <c r="Q222" s="351"/>
      <c r="R222" s="351"/>
      <c r="S222" s="351"/>
      <c r="T222" s="351"/>
      <c r="U222" s="351"/>
      <c r="V222" s="351"/>
      <c r="W222" s="351"/>
      <c r="X222" s="351"/>
      <c r="Y222" s="351"/>
      <c r="Z222" s="351"/>
    </row>
    <row r="223" spans="1:26" ht="18.75" customHeight="1">
      <c r="A223" s="9">
        <v>225</v>
      </c>
      <c r="B223" s="1202"/>
      <c r="C223" s="1197">
        <v>1901</v>
      </c>
      <c r="D223" s="1228" t="s">
        <v>1224</v>
      </c>
      <c r="E223" s="621">
        <f t="shared" ref="E223:J225" si="43">SUMIF($C$603:$C$12272,$C223,E$603:E$12272)</f>
        <v>21000</v>
      </c>
      <c r="F223" s="629">
        <f t="shared" si="43"/>
        <v>95</v>
      </c>
      <c r="G223" s="579">
        <f t="shared" si="43"/>
        <v>65</v>
      </c>
      <c r="H223" s="580">
        <f t="shared" si="43"/>
        <v>0</v>
      </c>
      <c r="I223" s="580">
        <f t="shared" si="43"/>
        <v>30</v>
      </c>
      <c r="J223" s="581">
        <f t="shared" si="43"/>
        <v>0</v>
      </c>
      <c r="K223" s="4">
        <f t="shared" si="33"/>
        <v>1</v>
      </c>
      <c r="L223" s="1364" t="s">
        <v>1289</v>
      </c>
    </row>
    <row r="224" spans="1:26" ht="18.75" customHeight="1">
      <c r="A224" s="9">
        <v>230</v>
      </c>
      <c r="B224" s="1229"/>
      <c r="C224" s="1203">
        <v>1981</v>
      </c>
      <c r="D224" s="1230" t="s">
        <v>1225</v>
      </c>
      <c r="E224" s="623">
        <f t="shared" si="43"/>
        <v>0</v>
      </c>
      <c r="F224" s="631">
        <f t="shared" si="43"/>
        <v>20225</v>
      </c>
      <c r="G224" s="585">
        <f t="shared" si="43"/>
        <v>20272</v>
      </c>
      <c r="H224" s="586">
        <f t="shared" si="43"/>
        <v>0</v>
      </c>
      <c r="I224" s="586">
        <f t="shared" si="43"/>
        <v>-47</v>
      </c>
      <c r="J224" s="587">
        <f t="shared" si="43"/>
        <v>0</v>
      </c>
      <c r="K224" s="4">
        <f t="shared" si="33"/>
        <v>1</v>
      </c>
      <c r="L224" s="1364" t="s">
        <v>1284</v>
      </c>
      <c r="M224" s="353"/>
      <c r="N224" s="353"/>
      <c r="O224" s="353"/>
      <c r="P224" s="353"/>
      <c r="Q224" s="353"/>
      <c r="R224" s="353"/>
      <c r="S224" s="353"/>
      <c r="T224" s="353"/>
      <c r="U224" s="353"/>
      <c r="V224" s="353"/>
      <c r="W224" s="353"/>
      <c r="X224" s="353"/>
      <c r="Y224" s="353"/>
      <c r="Z224" s="353"/>
    </row>
    <row r="225" spans="1:26" ht="18.75" hidden="1" customHeight="1">
      <c r="A225" s="9">
        <v>245</v>
      </c>
      <c r="B225" s="1202"/>
      <c r="C225" s="1199">
        <v>1991</v>
      </c>
      <c r="D225" s="1231" t="s">
        <v>1226</v>
      </c>
      <c r="E225" s="627">
        <f t="shared" si="43"/>
        <v>0</v>
      </c>
      <c r="F225" s="630">
        <f t="shared" si="43"/>
        <v>0</v>
      </c>
      <c r="G225" s="582">
        <f t="shared" si="43"/>
        <v>0</v>
      </c>
      <c r="H225" s="583">
        <f t="shared" si="43"/>
        <v>0</v>
      </c>
      <c r="I225" s="583">
        <f t="shared" si="43"/>
        <v>0</v>
      </c>
      <c r="J225" s="584">
        <f t="shared" si="43"/>
        <v>0</v>
      </c>
      <c r="K225" s="4" t="str">
        <f t="shared" si="33"/>
        <v/>
      </c>
      <c r="L225" s="1364" t="s">
        <v>1290</v>
      </c>
    </row>
    <row r="226" spans="1:26" s="353" customFormat="1" ht="18.75" hidden="1" customHeight="1">
      <c r="A226" s="8">
        <v>220</v>
      </c>
      <c r="B226" s="1195">
        <v>2100</v>
      </c>
      <c r="C226" s="2143" t="s">
        <v>968</v>
      </c>
      <c r="D226" s="2143"/>
      <c r="E226" s="465">
        <f t="shared" ref="E226:J226" si="44">SUMIF($B$603:$B$12272,$B226,E$603:E$12272)</f>
        <v>0</v>
      </c>
      <c r="F226" s="466">
        <f t="shared" si="44"/>
        <v>0</v>
      </c>
      <c r="G226" s="576">
        <f t="shared" si="44"/>
        <v>0</v>
      </c>
      <c r="H226" s="577">
        <f t="shared" si="44"/>
        <v>0</v>
      </c>
      <c r="I226" s="577">
        <f t="shared" si="44"/>
        <v>0</v>
      </c>
      <c r="J226" s="578">
        <f t="shared" si="44"/>
        <v>0</v>
      </c>
      <c r="K226" s="4" t="str">
        <f t="shared" si="33"/>
        <v/>
      </c>
      <c r="L226" s="1364" t="s">
        <v>1286</v>
      </c>
      <c r="M226" s="351"/>
      <c r="N226" s="351"/>
      <c r="O226" s="351"/>
      <c r="P226" s="351"/>
      <c r="Q226" s="351"/>
      <c r="R226" s="351"/>
      <c r="S226" s="351"/>
      <c r="T226" s="351"/>
      <c r="U226" s="351"/>
      <c r="V226" s="351"/>
      <c r="W226" s="351"/>
      <c r="X226" s="351"/>
      <c r="Y226" s="351"/>
      <c r="Z226" s="351"/>
    </row>
    <row r="227" spans="1:26" ht="18.75" hidden="1" customHeight="1">
      <c r="A227" s="9">
        <v>225</v>
      </c>
      <c r="B227" s="1202"/>
      <c r="C227" s="1197">
        <v>2110</v>
      </c>
      <c r="D227" s="1232" t="s">
        <v>803</v>
      </c>
      <c r="E227" s="621">
        <f t="shared" ref="E227:J231" si="45">SUMIF($C$603:$C$12272,$C227,E$603:E$12272)</f>
        <v>0</v>
      </c>
      <c r="F227" s="629">
        <f t="shared" si="45"/>
        <v>0</v>
      </c>
      <c r="G227" s="579">
        <f t="shared" si="45"/>
        <v>0</v>
      </c>
      <c r="H227" s="580">
        <f t="shared" si="45"/>
        <v>0</v>
      </c>
      <c r="I227" s="580">
        <f t="shared" si="45"/>
        <v>0</v>
      </c>
      <c r="J227" s="581">
        <f t="shared" si="45"/>
        <v>0</v>
      </c>
      <c r="K227" s="4" t="str">
        <f t="shared" si="33"/>
        <v/>
      </c>
      <c r="L227" s="1364" t="s">
        <v>1291</v>
      </c>
    </row>
    <row r="228" spans="1:26" ht="18.75" hidden="1" customHeight="1">
      <c r="A228" s="9">
        <v>230</v>
      </c>
      <c r="B228" s="1229"/>
      <c r="C228" s="1203">
        <v>2120</v>
      </c>
      <c r="D228" s="1206" t="s">
        <v>804</v>
      </c>
      <c r="E228" s="623">
        <f t="shared" si="45"/>
        <v>0</v>
      </c>
      <c r="F228" s="631">
        <f t="shared" si="45"/>
        <v>0</v>
      </c>
      <c r="G228" s="585">
        <f t="shared" si="45"/>
        <v>0</v>
      </c>
      <c r="H228" s="586">
        <f t="shared" si="45"/>
        <v>0</v>
      </c>
      <c r="I228" s="586">
        <f t="shared" si="45"/>
        <v>0</v>
      </c>
      <c r="J228" s="587">
        <f t="shared" si="45"/>
        <v>0</v>
      </c>
      <c r="K228" s="4" t="str">
        <f t="shared" si="33"/>
        <v/>
      </c>
      <c r="L228" s="1364"/>
      <c r="M228" s="353"/>
      <c r="N228" s="353"/>
      <c r="O228" s="353"/>
      <c r="P228" s="353"/>
      <c r="Q228" s="353"/>
      <c r="R228" s="353"/>
      <c r="S228" s="353"/>
      <c r="T228" s="353"/>
      <c r="U228" s="353"/>
      <c r="V228" s="353"/>
      <c r="W228" s="353"/>
      <c r="X228" s="353"/>
      <c r="Y228" s="353"/>
      <c r="Z228" s="353"/>
    </row>
    <row r="229" spans="1:26" ht="18.75" hidden="1" customHeight="1">
      <c r="A229" s="9">
        <v>235</v>
      </c>
      <c r="B229" s="1229"/>
      <c r="C229" s="1203">
        <v>2125</v>
      </c>
      <c r="D229" s="1206" t="s">
        <v>805</v>
      </c>
      <c r="E229" s="623">
        <f t="shared" si="45"/>
        <v>0</v>
      </c>
      <c r="F229" s="631">
        <f t="shared" si="45"/>
        <v>0</v>
      </c>
      <c r="G229" s="585">
        <f t="shared" si="45"/>
        <v>0</v>
      </c>
      <c r="H229" s="586">
        <f t="shared" si="45"/>
        <v>0</v>
      </c>
      <c r="I229" s="586">
        <f t="shared" si="45"/>
        <v>0</v>
      </c>
      <c r="J229" s="587">
        <f t="shared" si="45"/>
        <v>0</v>
      </c>
      <c r="K229" s="4" t="str">
        <f t="shared" si="33"/>
        <v/>
      </c>
      <c r="L229" s="1364" t="s">
        <v>1292</v>
      </c>
    </row>
    <row r="230" spans="1:26" ht="18.75" hidden="1" customHeight="1">
      <c r="A230" s="9">
        <v>240</v>
      </c>
      <c r="B230" s="1201"/>
      <c r="C230" s="1203">
        <v>2140</v>
      </c>
      <c r="D230" s="1206" t="s">
        <v>806</v>
      </c>
      <c r="E230" s="623">
        <f t="shared" si="45"/>
        <v>0</v>
      </c>
      <c r="F230" s="631">
        <f t="shared" si="45"/>
        <v>0</v>
      </c>
      <c r="G230" s="585">
        <f t="shared" si="45"/>
        <v>0</v>
      </c>
      <c r="H230" s="586">
        <f t="shared" si="45"/>
        <v>0</v>
      </c>
      <c r="I230" s="586">
        <f t="shared" si="45"/>
        <v>0</v>
      </c>
      <c r="J230" s="587">
        <f t="shared" si="45"/>
        <v>0</v>
      </c>
      <c r="K230" s="4" t="str">
        <f t="shared" si="33"/>
        <v/>
      </c>
      <c r="L230" s="1364" t="s">
        <v>1284</v>
      </c>
    </row>
    <row r="231" spans="1:26" ht="18.75" hidden="1" customHeight="1">
      <c r="A231" s="9">
        <v>245</v>
      </c>
      <c r="B231" s="1202"/>
      <c r="C231" s="1199">
        <v>2190</v>
      </c>
      <c r="D231" s="1233" t="s">
        <v>807</v>
      </c>
      <c r="E231" s="627">
        <f t="shared" si="45"/>
        <v>0</v>
      </c>
      <c r="F231" s="630">
        <f t="shared" si="45"/>
        <v>0</v>
      </c>
      <c r="G231" s="582">
        <f t="shared" si="45"/>
        <v>0</v>
      </c>
      <c r="H231" s="583">
        <f t="shared" si="45"/>
        <v>0</v>
      </c>
      <c r="I231" s="583">
        <f t="shared" si="45"/>
        <v>0</v>
      </c>
      <c r="J231" s="584">
        <f t="shared" si="45"/>
        <v>0</v>
      </c>
      <c r="K231" s="4" t="str">
        <f t="shared" si="33"/>
        <v/>
      </c>
      <c r="L231" s="1364"/>
    </row>
    <row r="232" spans="1:26" s="353" customFormat="1" ht="18.75" hidden="1" customHeight="1">
      <c r="A232" s="8">
        <v>250</v>
      </c>
      <c r="B232" s="1195">
        <v>2200</v>
      </c>
      <c r="C232" s="2143" t="s">
        <v>808</v>
      </c>
      <c r="D232" s="2143"/>
      <c r="E232" s="465">
        <f t="shared" ref="E232:J232" si="46">SUMIF($B$603:$B$12272,$B232,E$603:E$12272)</f>
        <v>0</v>
      </c>
      <c r="F232" s="466">
        <f t="shared" si="46"/>
        <v>0</v>
      </c>
      <c r="G232" s="576">
        <f t="shared" si="46"/>
        <v>0</v>
      </c>
      <c r="H232" s="577">
        <f t="shared" si="46"/>
        <v>0</v>
      </c>
      <c r="I232" s="577">
        <f t="shared" si="46"/>
        <v>0</v>
      </c>
      <c r="J232" s="578">
        <f t="shared" si="46"/>
        <v>0</v>
      </c>
      <c r="K232" s="4" t="str">
        <f t="shared" si="33"/>
        <v/>
      </c>
      <c r="L232" s="1364" t="s">
        <v>1281</v>
      </c>
      <c r="M232" s="351"/>
      <c r="N232" s="351"/>
      <c r="O232" s="351"/>
      <c r="P232" s="351"/>
      <c r="Q232" s="351"/>
      <c r="R232" s="351"/>
      <c r="S232" s="351"/>
      <c r="T232" s="351"/>
      <c r="U232" s="351"/>
      <c r="V232" s="351"/>
      <c r="W232" s="351"/>
      <c r="X232" s="351"/>
      <c r="Y232" s="351"/>
      <c r="Z232" s="351"/>
    </row>
    <row r="233" spans="1:26" ht="18.75" hidden="1" customHeight="1">
      <c r="A233" s="9">
        <v>255</v>
      </c>
      <c r="B233" s="1202"/>
      <c r="C233" s="1197">
        <v>2221</v>
      </c>
      <c r="D233" s="1198" t="s">
        <v>985</v>
      </c>
      <c r="E233" s="621">
        <f t="shared" ref="E233:J234" si="47">SUMIF($C$603:$C$12272,$C233,E$603:E$12272)</f>
        <v>0</v>
      </c>
      <c r="F233" s="629">
        <f t="shared" si="47"/>
        <v>0</v>
      </c>
      <c r="G233" s="579">
        <f t="shared" si="47"/>
        <v>0</v>
      </c>
      <c r="H233" s="580">
        <f t="shared" si="47"/>
        <v>0</v>
      </c>
      <c r="I233" s="580">
        <f t="shared" si="47"/>
        <v>0</v>
      </c>
      <c r="J233" s="581">
        <f t="shared" si="47"/>
        <v>0</v>
      </c>
      <c r="K233" s="4" t="str">
        <f t="shared" si="33"/>
        <v/>
      </c>
      <c r="L233" s="1364" t="s">
        <v>1284</v>
      </c>
    </row>
    <row r="234" spans="1:26" ht="18.75" hidden="1" customHeight="1">
      <c r="A234" s="9">
        <v>265</v>
      </c>
      <c r="B234" s="1202"/>
      <c r="C234" s="1199">
        <v>2224</v>
      </c>
      <c r="D234" s="1200" t="s">
        <v>809</v>
      </c>
      <c r="E234" s="627">
        <f t="shared" si="47"/>
        <v>0</v>
      </c>
      <c r="F234" s="630">
        <f t="shared" si="47"/>
        <v>0</v>
      </c>
      <c r="G234" s="582">
        <f t="shared" si="47"/>
        <v>0</v>
      </c>
      <c r="H234" s="583">
        <f t="shared" si="47"/>
        <v>0</v>
      </c>
      <c r="I234" s="583">
        <f t="shared" si="47"/>
        <v>0</v>
      </c>
      <c r="J234" s="584">
        <f t="shared" si="47"/>
        <v>0</v>
      </c>
      <c r="K234" s="4" t="str">
        <f t="shared" si="33"/>
        <v/>
      </c>
      <c r="L234" s="1364" t="s">
        <v>1294</v>
      </c>
    </row>
    <row r="235" spans="1:26" s="353" customFormat="1" ht="18.75" hidden="1" customHeight="1">
      <c r="A235" s="8">
        <v>270</v>
      </c>
      <c r="B235" s="1195">
        <v>2500</v>
      </c>
      <c r="C235" s="2143" t="s">
        <v>810</v>
      </c>
      <c r="D235" s="2145"/>
      <c r="E235" s="465">
        <f t="shared" ref="E235:J239" si="48">SUMIF($B$603:$B$12272,$B235,E$603:E$12272)</f>
        <v>0</v>
      </c>
      <c r="F235" s="466">
        <f t="shared" si="48"/>
        <v>0</v>
      </c>
      <c r="G235" s="576">
        <f t="shared" si="48"/>
        <v>0</v>
      </c>
      <c r="H235" s="577">
        <f t="shared" si="48"/>
        <v>0</v>
      </c>
      <c r="I235" s="577">
        <f t="shared" si="48"/>
        <v>0</v>
      </c>
      <c r="J235" s="578">
        <f t="shared" si="48"/>
        <v>0</v>
      </c>
      <c r="K235" s="4" t="str">
        <f t="shared" si="33"/>
        <v/>
      </c>
      <c r="L235" s="1364" t="s">
        <v>1296</v>
      </c>
      <c r="M235" s="351"/>
      <c r="N235" s="351"/>
      <c r="O235" s="351"/>
      <c r="P235" s="351"/>
      <c r="Q235" s="351"/>
      <c r="R235" s="351"/>
      <c r="S235" s="351"/>
      <c r="T235" s="351"/>
      <c r="U235" s="351"/>
      <c r="V235" s="351"/>
      <c r="W235" s="351"/>
      <c r="X235" s="351"/>
      <c r="Y235" s="351"/>
      <c r="Z235" s="351"/>
    </row>
    <row r="236" spans="1:26" s="353" customFormat="1" ht="18.75" hidden="1" customHeight="1">
      <c r="A236" s="8">
        <v>290</v>
      </c>
      <c r="B236" s="1195">
        <v>2600</v>
      </c>
      <c r="C236" s="2146" t="s">
        <v>811</v>
      </c>
      <c r="D236" s="2147"/>
      <c r="E236" s="465">
        <f t="shared" si="48"/>
        <v>0</v>
      </c>
      <c r="F236" s="466">
        <f t="shared" si="48"/>
        <v>0</v>
      </c>
      <c r="G236" s="576">
        <f t="shared" si="48"/>
        <v>0</v>
      </c>
      <c r="H236" s="577">
        <f t="shared" si="48"/>
        <v>0</v>
      </c>
      <c r="I236" s="577">
        <f t="shared" si="48"/>
        <v>0</v>
      </c>
      <c r="J236" s="578">
        <f t="shared" si="48"/>
        <v>0</v>
      </c>
      <c r="K236" s="4" t="str">
        <f t="shared" si="33"/>
        <v/>
      </c>
      <c r="L236" s="1364" t="s">
        <v>1293</v>
      </c>
      <c r="M236" s="351"/>
      <c r="N236" s="351"/>
      <c r="O236" s="351"/>
      <c r="P236" s="351"/>
      <c r="Q236" s="351"/>
      <c r="R236" s="351"/>
      <c r="S236" s="351"/>
      <c r="T236" s="351"/>
      <c r="U236" s="351"/>
      <c r="V236" s="351"/>
      <c r="W236" s="351"/>
      <c r="X236" s="351"/>
      <c r="Y236" s="351"/>
      <c r="Z236" s="351"/>
    </row>
    <row r="237" spans="1:26" s="353" customFormat="1" ht="18.75" hidden="1" customHeight="1">
      <c r="A237" s="17">
        <v>320</v>
      </c>
      <c r="B237" s="1195">
        <v>2700</v>
      </c>
      <c r="C237" s="2146" t="s">
        <v>812</v>
      </c>
      <c r="D237" s="2147"/>
      <c r="E237" s="465">
        <f t="shared" si="48"/>
        <v>0</v>
      </c>
      <c r="F237" s="466">
        <f t="shared" si="48"/>
        <v>0</v>
      </c>
      <c r="G237" s="576">
        <f t="shared" si="48"/>
        <v>0</v>
      </c>
      <c r="H237" s="577">
        <f t="shared" si="48"/>
        <v>0</v>
      </c>
      <c r="I237" s="577">
        <f t="shared" si="48"/>
        <v>0</v>
      </c>
      <c r="J237" s="578">
        <f t="shared" si="48"/>
        <v>0</v>
      </c>
      <c r="K237" s="4" t="str">
        <f t="shared" si="33"/>
        <v/>
      </c>
      <c r="L237" s="1364" t="s">
        <v>1297</v>
      </c>
    </row>
    <row r="238" spans="1:26" s="353" customFormat="1" ht="35.25" hidden="1" customHeight="1">
      <c r="A238" s="8">
        <v>330</v>
      </c>
      <c r="B238" s="1195">
        <v>2800</v>
      </c>
      <c r="C238" s="2146" t="s">
        <v>201</v>
      </c>
      <c r="D238" s="2147"/>
      <c r="E238" s="465">
        <f t="shared" si="48"/>
        <v>0</v>
      </c>
      <c r="F238" s="466">
        <f t="shared" si="48"/>
        <v>0</v>
      </c>
      <c r="G238" s="576">
        <f t="shared" si="48"/>
        <v>0</v>
      </c>
      <c r="H238" s="577">
        <f t="shared" si="48"/>
        <v>0</v>
      </c>
      <c r="I238" s="577">
        <f t="shared" si="48"/>
        <v>0</v>
      </c>
      <c r="J238" s="578">
        <f t="shared" si="48"/>
        <v>0</v>
      </c>
      <c r="K238" s="4" t="str">
        <f t="shared" si="33"/>
        <v/>
      </c>
      <c r="L238" s="1365" t="s">
        <v>1286</v>
      </c>
    </row>
    <row r="239" spans="1:26" s="353" customFormat="1" ht="18.75" hidden="1" customHeight="1">
      <c r="A239" s="8">
        <v>350</v>
      </c>
      <c r="B239" s="1195">
        <v>2900</v>
      </c>
      <c r="C239" s="2143" t="s">
        <v>813</v>
      </c>
      <c r="D239" s="2143"/>
      <c r="E239" s="465">
        <f t="shared" si="48"/>
        <v>0</v>
      </c>
      <c r="F239" s="466">
        <f t="shared" si="48"/>
        <v>0</v>
      </c>
      <c r="G239" s="576">
        <f t="shared" si="48"/>
        <v>0</v>
      </c>
      <c r="H239" s="577">
        <f t="shared" si="48"/>
        <v>0</v>
      </c>
      <c r="I239" s="577">
        <f t="shared" si="48"/>
        <v>0</v>
      </c>
      <c r="J239" s="578">
        <f t="shared" si="48"/>
        <v>0</v>
      </c>
      <c r="K239" s="4" t="str">
        <f t="shared" si="33"/>
        <v/>
      </c>
      <c r="L239" s="1364"/>
    </row>
    <row r="240" spans="1:26" ht="18.75" hidden="1" customHeight="1">
      <c r="A240" s="9">
        <v>355</v>
      </c>
      <c r="B240" s="1234"/>
      <c r="C240" s="1197">
        <v>2910</v>
      </c>
      <c r="D240" s="1235" t="s">
        <v>619</v>
      </c>
      <c r="E240" s="621">
        <f t="shared" ref="E240:J247" si="49">SUMIF($C$603:$C$12272,$C240,E$603:E$12272)</f>
        <v>0</v>
      </c>
      <c r="F240" s="629">
        <f t="shared" si="49"/>
        <v>0</v>
      </c>
      <c r="G240" s="579">
        <f t="shared" si="49"/>
        <v>0</v>
      </c>
      <c r="H240" s="580">
        <f t="shared" si="49"/>
        <v>0</v>
      </c>
      <c r="I240" s="580">
        <f t="shared" si="49"/>
        <v>0</v>
      </c>
      <c r="J240" s="581">
        <f t="shared" si="49"/>
        <v>0</v>
      </c>
      <c r="K240" s="4" t="str">
        <f t="shared" si="33"/>
        <v/>
      </c>
      <c r="L240" s="1364"/>
      <c r="M240" s="353"/>
      <c r="N240" s="353"/>
      <c r="O240" s="353"/>
      <c r="P240" s="353"/>
      <c r="Q240" s="353"/>
      <c r="R240" s="353"/>
      <c r="S240" s="353"/>
      <c r="T240" s="353"/>
      <c r="U240" s="353"/>
      <c r="V240" s="353"/>
      <c r="W240" s="353"/>
      <c r="X240" s="353"/>
      <c r="Y240" s="353"/>
      <c r="Z240" s="353"/>
    </row>
    <row r="241" spans="1:26" hidden="1">
      <c r="A241" s="9">
        <v>375</v>
      </c>
      <c r="B241" s="1234"/>
      <c r="C241" s="1221">
        <v>2920</v>
      </c>
      <c r="D241" s="1236" t="s">
        <v>618</v>
      </c>
      <c r="E241" s="635">
        <f t="shared" si="49"/>
        <v>0</v>
      </c>
      <c r="F241" s="636">
        <f t="shared" si="49"/>
        <v>0</v>
      </c>
      <c r="G241" s="594">
        <f t="shared" si="49"/>
        <v>0</v>
      </c>
      <c r="H241" s="595">
        <f t="shared" si="49"/>
        <v>0</v>
      </c>
      <c r="I241" s="595">
        <f t="shared" si="49"/>
        <v>0</v>
      </c>
      <c r="J241" s="596">
        <f t="shared" si="49"/>
        <v>0</v>
      </c>
      <c r="K241" s="4" t="str">
        <f t="shared" si="33"/>
        <v/>
      </c>
      <c r="L241" s="1364"/>
      <c r="M241" s="353"/>
      <c r="N241" s="353"/>
      <c r="O241" s="353"/>
      <c r="P241" s="353"/>
      <c r="Q241" s="353"/>
      <c r="R241" s="353"/>
      <c r="S241" s="353"/>
      <c r="T241" s="353"/>
      <c r="U241" s="353"/>
      <c r="V241" s="353"/>
      <c r="W241" s="353"/>
      <c r="X241" s="353"/>
      <c r="Y241" s="353"/>
      <c r="Z241" s="353"/>
    </row>
    <row r="242" spans="1:26" ht="31.5" hidden="1">
      <c r="A242" s="9">
        <v>375</v>
      </c>
      <c r="B242" s="1234"/>
      <c r="C242" s="1221">
        <v>2969</v>
      </c>
      <c r="D242" s="1236" t="s">
        <v>814</v>
      </c>
      <c r="E242" s="635">
        <f t="shared" si="49"/>
        <v>0</v>
      </c>
      <c r="F242" s="636">
        <f t="shared" si="49"/>
        <v>0</v>
      </c>
      <c r="G242" s="594">
        <f t="shared" si="49"/>
        <v>0</v>
      </c>
      <c r="H242" s="595">
        <f t="shared" si="49"/>
        <v>0</v>
      </c>
      <c r="I242" s="595">
        <f t="shared" si="49"/>
        <v>0</v>
      </c>
      <c r="J242" s="596">
        <f t="shared" si="49"/>
        <v>0</v>
      </c>
      <c r="K242" s="4" t="str">
        <f t="shared" si="33"/>
        <v/>
      </c>
      <c r="L242" s="1364"/>
      <c r="M242" s="353"/>
      <c r="N242" s="353"/>
      <c r="O242" s="353"/>
      <c r="P242" s="353"/>
      <c r="Q242" s="353"/>
      <c r="R242" s="353"/>
      <c r="S242" s="353"/>
      <c r="T242" s="353"/>
      <c r="U242" s="353"/>
      <c r="V242" s="353"/>
      <c r="W242" s="353"/>
      <c r="X242" s="353"/>
      <c r="Y242" s="353"/>
      <c r="Z242" s="353"/>
    </row>
    <row r="243" spans="1:26" ht="31.5" hidden="1">
      <c r="A243" s="9">
        <v>380</v>
      </c>
      <c r="B243" s="1234"/>
      <c r="C243" s="1237">
        <v>2970</v>
      </c>
      <c r="D243" s="1238" t="s">
        <v>815</v>
      </c>
      <c r="E243" s="639">
        <f t="shared" si="49"/>
        <v>0</v>
      </c>
      <c r="F243" s="640">
        <f t="shared" si="49"/>
        <v>0</v>
      </c>
      <c r="G243" s="600">
        <f t="shared" si="49"/>
        <v>0</v>
      </c>
      <c r="H243" s="601">
        <f t="shared" si="49"/>
        <v>0</v>
      </c>
      <c r="I243" s="601">
        <f t="shared" si="49"/>
        <v>0</v>
      </c>
      <c r="J243" s="602">
        <f t="shared" si="49"/>
        <v>0</v>
      </c>
      <c r="K243" s="4" t="str">
        <f t="shared" si="33"/>
        <v/>
      </c>
      <c r="L243" s="1365"/>
    </row>
    <row r="244" spans="1:26" ht="18.75" hidden="1" customHeight="1">
      <c r="A244" s="9">
        <v>385</v>
      </c>
      <c r="B244" s="1234"/>
      <c r="C244" s="1225">
        <v>2989</v>
      </c>
      <c r="D244" s="1239" t="s">
        <v>816</v>
      </c>
      <c r="E244" s="637">
        <f t="shared" si="49"/>
        <v>0</v>
      </c>
      <c r="F244" s="638">
        <f t="shared" si="49"/>
        <v>0</v>
      </c>
      <c r="G244" s="597">
        <f t="shared" si="49"/>
        <v>0</v>
      </c>
      <c r="H244" s="598">
        <f t="shared" si="49"/>
        <v>0</v>
      </c>
      <c r="I244" s="598">
        <f t="shared" si="49"/>
        <v>0</v>
      </c>
      <c r="J244" s="599">
        <f t="shared" si="49"/>
        <v>0</v>
      </c>
      <c r="K244" s="4" t="str">
        <f t="shared" si="33"/>
        <v/>
      </c>
      <c r="L244" s="1364"/>
    </row>
    <row r="245" spans="1:26" ht="31.5" hidden="1">
      <c r="A245" s="9">
        <v>390</v>
      </c>
      <c r="B245" s="1202"/>
      <c r="C245" s="1219">
        <v>2990</v>
      </c>
      <c r="D245" s="1240" t="s">
        <v>620</v>
      </c>
      <c r="E245" s="633">
        <f t="shared" si="49"/>
        <v>0</v>
      </c>
      <c r="F245" s="634">
        <f t="shared" si="49"/>
        <v>0</v>
      </c>
      <c r="G245" s="591">
        <f t="shared" si="49"/>
        <v>0</v>
      </c>
      <c r="H245" s="592">
        <f t="shared" si="49"/>
        <v>0</v>
      </c>
      <c r="I245" s="592">
        <f t="shared" si="49"/>
        <v>0</v>
      </c>
      <c r="J245" s="593">
        <f t="shared" si="49"/>
        <v>0</v>
      </c>
      <c r="K245" s="4" t="str">
        <f t="shared" si="33"/>
        <v/>
      </c>
      <c r="L245" s="1364"/>
    </row>
    <row r="246" spans="1:26" ht="18.75" hidden="1" customHeight="1">
      <c r="A246" s="9">
        <v>390</v>
      </c>
      <c r="B246" s="1202"/>
      <c r="C246" s="1219">
        <v>2991</v>
      </c>
      <c r="D246" s="1240" t="s">
        <v>817</v>
      </c>
      <c r="E246" s="633">
        <f t="shared" si="49"/>
        <v>0</v>
      </c>
      <c r="F246" s="634">
        <f t="shared" si="49"/>
        <v>0</v>
      </c>
      <c r="G246" s="591">
        <f t="shared" si="49"/>
        <v>0</v>
      </c>
      <c r="H246" s="592">
        <f t="shared" si="49"/>
        <v>0</v>
      </c>
      <c r="I246" s="592">
        <f t="shared" si="49"/>
        <v>0</v>
      </c>
      <c r="J246" s="593">
        <f t="shared" si="49"/>
        <v>0</v>
      </c>
      <c r="K246" s="4" t="str">
        <f t="shared" si="33"/>
        <v/>
      </c>
      <c r="L246" s="1364"/>
    </row>
    <row r="247" spans="1:26" ht="18.75" hidden="1" customHeight="1">
      <c r="A247" s="9">
        <v>395</v>
      </c>
      <c r="B247" s="1202"/>
      <c r="C247" s="1199">
        <v>2992</v>
      </c>
      <c r="D247" s="1241" t="s">
        <v>818</v>
      </c>
      <c r="E247" s="627">
        <f t="shared" si="49"/>
        <v>0</v>
      </c>
      <c r="F247" s="630">
        <f t="shared" si="49"/>
        <v>0</v>
      </c>
      <c r="G247" s="582">
        <f t="shared" si="49"/>
        <v>0</v>
      </c>
      <c r="H247" s="583">
        <f t="shared" si="49"/>
        <v>0</v>
      </c>
      <c r="I247" s="583">
        <f t="shared" si="49"/>
        <v>0</v>
      </c>
      <c r="J247" s="584">
        <f t="shared" si="49"/>
        <v>0</v>
      </c>
      <c r="K247" s="4" t="str">
        <f t="shared" si="33"/>
        <v/>
      </c>
      <c r="L247" s="1364"/>
    </row>
    <row r="248" spans="1:26" s="353" customFormat="1" ht="18.75" hidden="1" customHeight="1">
      <c r="A248" s="467">
        <v>397</v>
      </c>
      <c r="B248" s="1195">
        <v>3300</v>
      </c>
      <c r="C248" s="1242" t="s">
        <v>819</v>
      </c>
      <c r="D248" s="1361"/>
      <c r="E248" s="465">
        <f t="shared" ref="E248:J248" si="50">SUMIF($B$603:$B$12272,$B248,E$603:E$12272)</f>
        <v>0</v>
      </c>
      <c r="F248" s="466">
        <f t="shared" si="50"/>
        <v>0</v>
      </c>
      <c r="G248" s="576">
        <f t="shared" si="50"/>
        <v>0</v>
      </c>
      <c r="H248" s="577">
        <f t="shared" si="50"/>
        <v>0</v>
      </c>
      <c r="I248" s="577">
        <f t="shared" si="50"/>
        <v>0</v>
      </c>
      <c r="J248" s="578">
        <f t="shared" si="50"/>
        <v>0</v>
      </c>
      <c r="K248" s="4" t="str">
        <f t="shared" si="33"/>
        <v/>
      </c>
      <c r="L248" s="1364" t="s">
        <v>1281</v>
      </c>
      <c r="M248" s="351"/>
      <c r="N248" s="351"/>
      <c r="O248" s="351"/>
      <c r="P248" s="351"/>
      <c r="Q248" s="351"/>
      <c r="R248" s="351"/>
      <c r="S248" s="351"/>
      <c r="T248" s="351"/>
      <c r="U248" s="351"/>
      <c r="V248" s="351"/>
      <c r="W248" s="351"/>
      <c r="X248" s="351"/>
      <c r="Y248" s="351"/>
      <c r="Z248" s="351"/>
    </row>
    <row r="249" spans="1:26" ht="18.75" hidden="1" customHeight="1">
      <c r="A249" s="7">
        <v>398</v>
      </c>
      <c r="B249" s="1201"/>
      <c r="C249" s="1197">
        <v>3301</v>
      </c>
      <c r="D249" s="1243" t="s">
        <v>820</v>
      </c>
      <c r="E249" s="621">
        <f t="shared" ref="E249:J254" si="51">SUMIF($C$603:$C$12272,$C249,E$603:E$12272)</f>
        <v>0</v>
      </c>
      <c r="F249" s="629">
        <f t="shared" si="51"/>
        <v>0</v>
      </c>
      <c r="G249" s="579">
        <f t="shared" si="51"/>
        <v>0</v>
      </c>
      <c r="H249" s="580">
        <f t="shared" si="51"/>
        <v>0</v>
      </c>
      <c r="I249" s="580">
        <f t="shared" si="51"/>
        <v>0</v>
      </c>
      <c r="J249" s="581">
        <f t="shared" si="51"/>
        <v>0</v>
      </c>
      <c r="K249" s="4" t="str">
        <f t="shared" si="33"/>
        <v/>
      </c>
      <c r="L249" s="1364" t="s">
        <v>1282</v>
      </c>
    </row>
    <row r="250" spans="1:26" ht="18.75" hidden="1" customHeight="1">
      <c r="A250" s="7">
        <v>399</v>
      </c>
      <c r="B250" s="1201"/>
      <c r="C250" s="1203">
        <v>3302</v>
      </c>
      <c r="D250" s="1244" t="s">
        <v>922</v>
      </c>
      <c r="E250" s="623">
        <f t="shared" si="51"/>
        <v>0</v>
      </c>
      <c r="F250" s="631">
        <f t="shared" si="51"/>
        <v>0</v>
      </c>
      <c r="G250" s="585">
        <f t="shared" si="51"/>
        <v>0</v>
      </c>
      <c r="H250" s="586">
        <f t="shared" si="51"/>
        <v>0</v>
      </c>
      <c r="I250" s="586">
        <f t="shared" si="51"/>
        <v>0</v>
      </c>
      <c r="J250" s="587">
        <f t="shared" si="51"/>
        <v>0</v>
      </c>
      <c r="K250" s="4" t="str">
        <f t="shared" si="33"/>
        <v/>
      </c>
      <c r="L250" s="1364" t="s">
        <v>1283</v>
      </c>
      <c r="M250" s="353"/>
      <c r="N250" s="353"/>
      <c r="O250" s="353"/>
      <c r="P250" s="353"/>
      <c r="Q250" s="353"/>
      <c r="R250" s="353"/>
      <c r="S250" s="353"/>
      <c r="T250" s="353"/>
      <c r="U250" s="353"/>
      <c r="V250" s="353"/>
      <c r="W250" s="353"/>
      <c r="X250" s="353"/>
      <c r="Y250" s="353"/>
      <c r="Z250" s="353"/>
    </row>
    <row r="251" spans="1:26" ht="18.75" hidden="1" customHeight="1">
      <c r="A251" s="7">
        <v>400</v>
      </c>
      <c r="B251" s="1201"/>
      <c r="C251" s="1203">
        <v>3303</v>
      </c>
      <c r="D251" s="1244" t="s">
        <v>821</v>
      </c>
      <c r="E251" s="623">
        <f t="shared" si="51"/>
        <v>0</v>
      </c>
      <c r="F251" s="631">
        <f t="shared" si="51"/>
        <v>0</v>
      </c>
      <c r="G251" s="585">
        <f t="shared" si="51"/>
        <v>0</v>
      </c>
      <c r="H251" s="586">
        <f t="shared" si="51"/>
        <v>0</v>
      </c>
      <c r="I251" s="586">
        <f t="shared" si="51"/>
        <v>0</v>
      </c>
      <c r="J251" s="587">
        <f t="shared" si="51"/>
        <v>0</v>
      </c>
      <c r="K251" s="4" t="str">
        <f t="shared" si="33"/>
        <v/>
      </c>
      <c r="L251" s="1364" t="s">
        <v>1284</v>
      </c>
    </row>
    <row r="252" spans="1:26" ht="18.75" hidden="1" customHeight="1">
      <c r="A252" s="7">
        <v>401</v>
      </c>
      <c r="B252" s="1201"/>
      <c r="C252" s="1203">
        <v>3304</v>
      </c>
      <c r="D252" s="1244" t="s">
        <v>822</v>
      </c>
      <c r="E252" s="623">
        <f t="shared" si="51"/>
        <v>0</v>
      </c>
      <c r="F252" s="631">
        <f t="shared" si="51"/>
        <v>0</v>
      </c>
      <c r="G252" s="585">
        <f t="shared" si="51"/>
        <v>0</v>
      </c>
      <c r="H252" s="586">
        <f t="shared" si="51"/>
        <v>0</v>
      </c>
      <c r="I252" s="586">
        <f t="shared" si="51"/>
        <v>0</v>
      </c>
      <c r="J252" s="587">
        <f t="shared" si="51"/>
        <v>0</v>
      </c>
      <c r="K252" s="4" t="str">
        <f t="shared" si="33"/>
        <v/>
      </c>
      <c r="L252" s="1364" t="s">
        <v>1285</v>
      </c>
    </row>
    <row r="253" spans="1:26" ht="18.75" hidden="1" customHeight="1">
      <c r="A253" s="7">
        <v>402</v>
      </c>
      <c r="B253" s="1201"/>
      <c r="C253" s="1203">
        <v>3305</v>
      </c>
      <c r="D253" s="1244" t="s">
        <v>823</v>
      </c>
      <c r="E253" s="623">
        <f t="shared" si="51"/>
        <v>0</v>
      </c>
      <c r="F253" s="631">
        <f t="shared" si="51"/>
        <v>0</v>
      </c>
      <c r="G253" s="585">
        <f t="shared" si="51"/>
        <v>0</v>
      </c>
      <c r="H253" s="586">
        <f t="shared" si="51"/>
        <v>0</v>
      </c>
      <c r="I253" s="586">
        <f t="shared" si="51"/>
        <v>0</v>
      </c>
      <c r="J253" s="587">
        <f t="shared" si="51"/>
        <v>0</v>
      </c>
      <c r="K253" s="4" t="str">
        <f t="shared" si="33"/>
        <v/>
      </c>
      <c r="L253" s="1364" t="s">
        <v>1286</v>
      </c>
    </row>
    <row r="254" spans="1:26" s="353" customFormat="1" ht="31.5" hidden="1">
      <c r="A254" s="18">
        <v>404</v>
      </c>
      <c r="B254" s="1201"/>
      <c r="C254" s="1199">
        <v>3306</v>
      </c>
      <c r="D254" s="1245" t="s">
        <v>202</v>
      </c>
      <c r="E254" s="627">
        <f t="shared" si="51"/>
        <v>0</v>
      </c>
      <c r="F254" s="630">
        <f t="shared" si="51"/>
        <v>0</v>
      </c>
      <c r="G254" s="582">
        <f t="shared" si="51"/>
        <v>0</v>
      </c>
      <c r="H254" s="583">
        <f t="shared" si="51"/>
        <v>0</v>
      </c>
      <c r="I254" s="583">
        <f t="shared" si="51"/>
        <v>0</v>
      </c>
      <c r="J254" s="584">
        <f t="shared" si="51"/>
        <v>0</v>
      </c>
      <c r="K254" s="4" t="str">
        <f t="shared" ref="K254:K300" si="52">(IF($E254&lt;&gt;0,$K$2,IF($F254&lt;&gt;0,$K$2,IF($G254&lt;&gt;0,$K$2,IF($H254&lt;&gt;0,$K$2,IF($I254&lt;&gt;0,$K$2,IF($J254&lt;&gt;0,$K$2,"")))))))</f>
        <v/>
      </c>
      <c r="L254" s="1364" t="s">
        <v>1287</v>
      </c>
      <c r="M254" s="351"/>
      <c r="N254" s="351"/>
      <c r="O254" s="351"/>
      <c r="P254" s="351"/>
      <c r="Q254" s="351"/>
      <c r="R254" s="351"/>
      <c r="S254" s="351"/>
      <c r="T254" s="351"/>
      <c r="U254" s="351"/>
      <c r="V254" s="351"/>
      <c r="W254" s="351"/>
      <c r="X254" s="351"/>
      <c r="Y254" s="351"/>
      <c r="Z254" s="351"/>
    </row>
    <row r="255" spans="1:26" s="353" customFormat="1" ht="18.75" hidden="1" customHeight="1">
      <c r="A255" s="18">
        <v>404</v>
      </c>
      <c r="B255" s="1195">
        <v>3900</v>
      </c>
      <c r="C255" s="2143" t="s">
        <v>824</v>
      </c>
      <c r="D255" s="2143"/>
      <c r="E255" s="465">
        <f t="shared" ref="E255:J258" si="53">SUMIF($B$603:$B$12272,$B255,E$603:E$12272)</f>
        <v>0</v>
      </c>
      <c r="F255" s="466">
        <f t="shared" si="53"/>
        <v>0</v>
      </c>
      <c r="G255" s="576">
        <f t="shared" si="53"/>
        <v>0</v>
      </c>
      <c r="H255" s="577">
        <f t="shared" si="53"/>
        <v>0</v>
      </c>
      <c r="I255" s="577">
        <f t="shared" si="53"/>
        <v>0</v>
      </c>
      <c r="J255" s="578">
        <f t="shared" si="53"/>
        <v>0</v>
      </c>
      <c r="K255" s="4" t="str">
        <f t="shared" si="52"/>
        <v/>
      </c>
      <c r="L255" s="1364" t="s">
        <v>1288</v>
      </c>
      <c r="M255" s="351"/>
      <c r="N255" s="351"/>
      <c r="O255" s="351"/>
      <c r="P255" s="351"/>
      <c r="Q255" s="351"/>
      <c r="R255" s="351"/>
      <c r="S255" s="351"/>
      <c r="T255" s="351"/>
      <c r="U255" s="351"/>
      <c r="V255" s="351"/>
      <c r="W255" s="351"/>
      <c r="X255" s="351"/>
      <c r="Y255" s="351"/>
      <c r="Z255" s="351"/>
    </row>
    <row r="256" spans="1:26" s="353" customFormat="1" ht="18.75" hidden="1" customHeight="1">
      <c r="A256" s="8">
        <v>440</v>
      </c>
      <c r="B256" s="1195">
        <v>4000</v>
      </c>
      <c r="C256" s="2143" t="s">
        <v>825</v>
      </c>
      <c r="D256" s="2143"/>
      <c r="E256" s="465">
        <f t="shared" si="53"/>
        <v>0</v>
      </c>
      <c r="F256" s="466">
        <f t="shared" si="53"/>
        <v>0</v>
      </c>
      <c r="G256" s="576">
        <f t="shared" si="53"/>
        <v>0</v>
      </c>
      <c r="H256" s="577">
        <f t="shared" si="53"/>
        <v>0</v>
      </c>
      <c r="I256" s="577">
        <f t="shared" si="53"/>
        <v>0</v>
      </c>
      <c r="J256" s="578">
        <f t="shared" si="53"/>
        <v>0</v>
      </c>
      <c r="K256" s="4" t="str">
        <f t="shared" si="52"/>
        <v/>
      </c>
      <c r="L256" s="1364" t="s">
        <v>1289</v>
      </c>
    </row>
    <row r="257" spans="1:26" s="353" customFormat="1" ht="18.75" hidden="1" customHeight="1">
      <c r="A257" s="8">
        <v>450</v>
      </c>
      <c r="B257" s="1195">
        <v>4100</v>
      </c>
      <c r="C257" s="2143" t="s">
        <v>826</v>
      </c>
      <c r="D257" s="2143"/>
      <c r="E257" s="465">
        <f t="shared" si="53"/>
        <v>0</v>
      </c>
      <c r="F257" s="466">
        <f t="shared" si="53"/>
        <v>0</v>
      </c>
      <c r="G257" s="576">
        <f t="shared" si="53"/>
        <v>0</v>
      </c>
      <c r="H257" s="577">
        <f t="shared" si="53"/>
        <v>0</v>
      </c>
      <c r="I257" s="577">
        <f t="shared" si="53"/>
        <v>0</v>
      </c>
      <c r="J257" s="578">
        <f t="shared" si="53"/>
        <v>0</v>
      </c>
      <c r="K257" s="4" t="str">
        <f t="shared" si="52"/>
        <v/>
      </c>
      <c r="L257" s="1364" t="s">
        <v>1284</v>
      </c>
    </row>
    <row r="258" spans="1:26" s="353" customFormat="1" ht="18.75" hidden="1" customHeight="1">
      <c r="A258" s="8">
        <v>495</v>
      </c>
      <c r="B258" s="1195">
        <v>4200</v>
      </c>
      <c r="C258" s="2143" t="s">
        <v>827</v>
      </c>
      <c r="D258" s="2143"/>
      <c r="E258" s="465">
        <f t="shared" si="53"/>
        <v>0</v>
      </c>
      <c r="F258" s="466">
        <f t="shared" si="53"/>
        <v>0</v>
      </c>
      <c r="G258" s="576">
        <f t="shared" si="53"/>
        <v>0</v>
      </c>
      <c r="H258" s="577">
        <f t="shared" si="53"/>
        <v>0</v>
      </c>
      <c r="I258" s="577">
        <f t="shared" si="53"/>
        <v>0</v>
      </c>
      <c r="J258" s="578">
        <f t="shared" si="53"/>
        <v>0</v>
      </c>
      <c r="K258" s="4" t="str">
        <f t="shared" si="52"/>
        <v/>
      </c>
      <c r="L258" s="1364" t="s">
        <v>1290</v>
      </c>
    </row>
    <row r="259" spans="1:26" ht="18.75" hidden="1" customHeight="1">
      <c r="A259" s="9">
        <v>500</v>
      </c>
      <c r="B259" s="1246"/>
      <c r="C259" s="1197">
        <v>4201</v>
      </c>
      <c r="D259" s="1198" t="s">
        <v>828</v>
      </c>
      <c r="E259" s="621">
        <f t="shared" ref="E259:J264" si="54">SUMIF($C$603:$C$12272,$C259,E$603:E$12272)</f>
        <v>0</v>
      </c>
      <c r="F259" s="629">
        <f t="shared" si="54"/>
        <v>0</v>
      </c>
      <c r="G259" s="579">
        <f t="shared" si="54"/>
        <v>0</v>
      </c>
      <c r="H259" s="580">
        <f t="shared" si="54"/>
        <v>0</v>
      </c>
      <c r="I259" s="580">
        <f t="shared" si="54"/>
        <v>0</v>
      </c>
      <c r="J259" s="581">
        <f t="shared" si="54"/>
        <v>0</v>
      </c>
      <c r="K259" s="4" t="str">
        <f t="shared" si="52"/>
        <v/>
      </c>
      <c r="L259" s="1364" t="s">
        <v>1286</v>
      </c>
      <c r="M259" s="353"/>
      <c r="N259" s="353"/>
      <c r="O259" s="353"/>
      <c r="P259" s="353"/>
      <c r="Q259" s="353"/>
      <c r="R259" s="353"/>
      <c r="S259" s="353"/>
      <c r="T259" s="353"/>
      <c r="U259" s="353"/>
      <c r="V259" s="353"/>
      <c r="W259" s="353"/>
      <c r="X259" s="353"/>
      <c r="Y259" s="353"/>
      <c r="Z259" s="353"/>
    </row>
    <row r="260" spans="1:26" ht="18.75" hidden="1" customHeight="1">
      <c r="A260" s="9">
        <v>505</v>
      </c>
      <c r="B260" s="1246"/>
      <c r="C260" s="1203">
        <v>4202</v>
      </c>
      <c r="D260" s="1247" t="s">
        <v>829</v>
      </c>
      <c r="E260" s="623">
        <f t="shared" si="54"/>
        <v>0</v>
      </c>
      <c r="F260" s="631">
        <f t="shared" si="54"/>
        <v>0</v>
      </c>
      <c r="G260" s="585">
        <f t="shared" si="54"/>
        <v>0</v>
      </c>
      <c r="H260" s="586">
        <f t="shared" si="54"/>
        <v>0</v>
      </c>
      <c r="I260" s="586">
        <f t="shared" si="54"/>
        <v>0</v>
      </c>
      <c r="J260" s="587">
        <f t="shared" si="54"/>
        <v>0</v>
      </c>
      <c r="K260" s="4" t="str">
        <f t="shared" si="52"/>
        <v/>
      </c>
      <c r="L260" s="1364" t="s">
        <v>1291</v>
      </c>
      <c r="M260" s="353"/>
      <c r="N260" s="353"/>
      <c r="O260" s="353"/>
      <c r="P260" s="353"/>
      <c r="Q260" s="353"/>
      <c r="R260" s="353"/>
      <c r="S260" s="353"/>
      <c r="T260" s="353"/>
      <c r="U260" s="353"/>
      <c r="V260" s="353"/>
      <c r="W260" s="353"/>
      <c r="X260" s="353"/>
      <c r="Y260" s="353"/>
      <c r="Z260" s="353"/>
    </row>
    <row r="261" spans="1:26" ht="18.75" hidden="1" customHeight="1">
      <c r="A261" s="9">
        <v>510</v>
      </c>
      <c r="B261" s="1246"/>
      <c r="C261" s="1203">
        <v>4214</v>
      </c>
      <c r="D261" s="1247" t="s">
        <v>830</v>
      </c>
      <c r="E261" s="623">
        <f t="shared" si="54"/>
        <v>0</v>
      </c>
      <c r="F261" s="631">
        <f t="shared" si="54"/>
        <v>0</v>
      </c>
      <c r="G261" s="585">
        <f t="shared" si="54"/>
        <v>0</v>
      </c>
      <c r="H261" s="586">
        <f t="shared" si="54"/>
        <v>0</v>
      </c>
      <c r="I261" s="586">
        <f t="shared" si="54"/>
        <v>0</v>
      </c>
      <c r="J261" s="587">
        <f t="shared" si="54"/>
        <v>0</v>
      </c>
      <c r="K261" s="4" t="str">
        <f t="shared" si="52"/>
        <v/>
      </c>
      <c r="L261" s="1364"/>
    </row>
    <row r="262" spans="1:26" ht="18.75" hidden="1" customHeight="1">
      <c r="A262" s="9">
        <v>515</v>
      </c>
      <c r="B262" s="1246"/>
      <c r="C262" s="1203">
        <v>4217</v>
      </c>
      <c r="D262" s="1247" t="s">
        <v>831</v>
      </c>
      <c r="E262" s="623">
        <f t="shared" si="54"/>
        <v>0</v>
      </c>
      <c r="F262" s="631">
        <f t="shared" si="54"/>
        <v>0</v>
      </c>
      <c r="G262" s="585">
        <f t="shared" si="54"/>
        <v>0</v>
      </c>
      <c r="H262" s="586">
        <f t="shared" si="54"/>
        <v>0</v>
      </c>
      <c r="I262" s="586">
        <f t="shared" si="54"/>
        <v>0</v>
      </c>
      <c r="J262" s="587">
        <f t="shared" si="54"/>
        <v>0</v>
      </c>
      <c r="K262" s="4" t="str">
        <f t="shared" si="52"/>
        <v/>
      </c>
      <c r="L262" s="1364" t="s">
        <v>1292</v>
      </c>
    </row>
    <row r="263" spans="1:26" ht="18.75" hidden="1" customHeight="1">
      <c r="A263" s="9">
        <v>520</v>
      </c>
      <c r="B263" s="1246"/>
      <c r="C263" s="1203">
        <v>4218</v>
      </c>
      <c r="D263" s="1204" t="s">
        <v>832</v>
      </c>
      <c r="E263" s="623">
        <f t="shared" si="54"/>
        <v>0</v>
      </c>
      <c r="F263" s="631">
        <f t="shared" si="54"/>
        <v>0</v>
      </c>
      <c r="G263" s="585">
        <f t="shared" si="54"/>
        <v>0</v>
      </c>
      <c r="H263" s="586">
        <f t="shared" si="54"/>
        <v>0</v>
      </c>
      <c r="I263" s="586">
        <f t="shared" si="54"/>
        <v>0</v>
      </c>
      <c r="J263" s="587">
        <f t="shared" si="54"/>
        <v>0</v>
      </c>
      <c r="K263" s="4" t="str">
        <f t="shared" si="52"/>
        <v/>
      </c>
      <c r="L263" s="1364" t="s">
        <v>1284</v>
      </c>
    </row>
    <row r="264" spans="1:26" ht="18.75" hidden="1" customHeight="1">
      <c r="A264" s="9">
        <v>525</v>
      </c>
      <c r="B264" s="1246"/>
      <c r="C264" s="1199">
        <v>4219</v>
      </c>
      <c r="D264" s="1231" t="s">
        <v>833</v>
      </c>
      <c r="E264" s="627">
        <f t="shared" si="54"/>
        <v>0</v>
      </c>
      <c r="F264" s="630">
        <f t="shared" si="54"/>
        <v>0</v>
      </c>
      <c r="G264" s="582">
        <f t="shared" si="54"/>
        <v>0</v>
      </c>
      <c r="H264" s="583">
        <f t="shared" si="54"/>
        <v>0</v>
      </c>
      <c r="I264" s="583">
        <f t="shared" si="54"/>
        <v>0</v>
      </c>
      <c r="J264" s="584">
        <f t="shared" si="54"/>
        <v>0</v>
      </c>
      <c r="K264" s="4" t="str">
        <f t="shared" si="52"/>
        <v/>
      </c>
      <c r="L264" s="1364"/>
    </row>
    <row r="265" spans="1:26" s="353" customFormat="1" ht="18.75" hidden="1" customHeight="1">
      <c r="A265" s="8">
        <v>635</v>
      </c>
      <c r="B265" s="1195">
        <v>4300</v>
      </c>
      <c r="C265" s="2143" t="s">
        <v>206</v>
      </c>
      <c r="D265" s="2143"/>
      <c r="E265" s="465">
        <f t="shared" ref="E265:J265" si="55">SUMIF($B$603:$B$12272,$B265,E$603:E$12272)</f>
        <v>0</v>
      </c>
      <c r="F265" s="466">
        <f t="shared" si="55"/>
        <v>0</v>
      </c>
      <c r="G265" s="576">
        <f t="shared" si="55"/>
        <v>0</v>
      </c>
      <c r="H265" s="577">
        <f t="shared" si="55"/>
        <v>0</v>
      </c>
      <c r="I265" s="577">
        <f t="shared" si="55"/>
        <v>0</v>
      </c>
      <c r="J265" s="578">
        <f t="shared" si="55"/>
        <v>0</v>
      </c>
      <c r="K265" s="4" t="str">
        <f t="shared" si="52"/>
        <v/>
      </c>
      <c r="L265" s="1364" t="s">
        <v>1281</v>
      </c>
      <c r="M265" s="351"/>
      <c r="N265" s="351"/>
      <c r="O265" s="351"/>
      <c r="P265" s="351"/>
      <c r="Q265" s="351"/>
      <c r="R265" s="351"/>
      <c r="S265" s="351"/>
      <c r="T265" s="351"/>
      <c r="U265" s="351"/>
      <c r="V265" s="351"/>
      <c r="W265" s="351"/>
      <c r="X265" s="351"/>
      <c r="Y265" s="351"/>
      <c r="Z265" s="351"/>
    </row>
    <row r="266" spans="1:26" ht="18.75" hidden="1" customHeight="1">
      <c r="A266" s="9">
        <v>640</v>
      </c>
      <c r="B266" s="1246"/>
      <c r="C266" s="1197">
        <v>4301</v>
      </c>
      <c r="D266" s="1216" t="s">
        <v>834</v>
      </c>
      <c r="E266" s="621">
        <f t="shared" ref="E266:J268" si="56">SUMIF($C$603:$C$12272,$C266,E$603:E$12272)</f>
        <v>0</v>
      </c>
      <c r="F266" s="629">
        <f t="shared" si="56"/>
        <v>0</v>
      </c>
      <c r="G266" s="579">
        <f t="shared" si="56"/>
        <v>0</v>
      </c>
      <c r="H266" s="580">
        <f t="shared" si="56"/>
        <v>0</v>
      </c>
      <c r="I266" s="580">
        <f t="shared" si="56"/>
        <v>0</v>
      </c>
      <c r="J266" s="581">
        <f t="shared" si="56"/>
        <v>0</v>
      </c>
      <c r="K266" s="4" t="str">
        <f t="shared" si="52"/>
        <v/>
      </c>
      <c r="L266" s="1364" t="s">
        <v>1284</v>
      </c>
    </row>
    <row r="267" spans="1:26" ht="18.75" hidden="1" customHeight="1">
      <c r="A267" s="9">
        <v>645</v>
      </c>
      <c r="B267" s="1246"/>
      <c r="C267" s="1203">
        <v>4302</v>
      </c>
      <c r="D267" s="1247" t="s">
        <v>835</v>
      </c>
      <c r="E267" s="623">
        <f t="shared" si="56"/>
        <v>0</v>
      </c>
      <c r="F267" s="631">
        <f t="shared" si="56"/>
        <v>0</v>
      </c>
      <c r="G267" s="585">
        <f t="shared" si="56"/>
        <v>0</v>
      </c>
      <c r="H267" s="586">
        <f t="shared" si="56"/>
        <v>0</v>
      </c>
      <c r="I267" s="586">
        <f t="shared" si="56"/>
        <v>0</v>
      </c>
      <c r="J267" s="587">
        <f t="shared" si="56"/>
        <v>0</v>
      </c>
      <c r="K267" s="4" t="str">
        <f t="shared" si="52"/>
        <v/>
      </c>
      <c r="L267" s="1364" t="s">
        <v>1294</v>
      </c>
      <c r="M267" s="353"/>
      <c r="N267" s="353"/>
      <c r="O267" s="353"/>
      <c r="P267" s="353"/>
      <c r="Q267" s="353"/>
      <c r="R267" s="353"/>
      <c r="S267" s="353"/>
      <c r="T267" s="353"/>
      <c r="U267" s="353"/>
      <c r="V267" s="353"/>
      <c r="W267" s="353"/>
      <c r="X267" s="353"/>
      <c r="Y267" s="353"/>
      <c r="Z267" s="353"/>
    </row>
    <row r="268" spans="1:26" ht="18.75" hidden="1" customHeight="1">
      <c r="A268" s="9">
        <v>650</v>
      </c>
      <c r="B268" s="1246"/>
      <c r="C268" s="1199">
        <v>4309</v>
      </c>
      <c r="D268" s="1207" t="s">
        <v>836</v>
      </c>
      <c r="E268" s="627">
        <f t="shared" si="56"/>
        <v>0</v>
      </c>
      <c r="F268" s="630">
        <f t="shared" si="56"/>
        <v>0</v>
      </c>
      <c r="G268" s="582">
        <f t="shared" si="56"/>
        <v>0</v>
      </c>
      <c r="H268" s="583">
        <f t="shared" si="56"/>
        <v>0</v>
      </c>
      <c r="I268" s="583">
        <f t="shared" si="56"/>
        <v>0</v>
      </c>
      <c r="J268" s="584">
        <f t="shared" si="56"/>
        <v>0</v>
      </c>
      <c r="K268" s="4" t="str">
        <f t="shared" si="52"/>
        <v/>
      </c>
      <c r="L268" s="1364" t="s">
        <v>1296</v>
      </c>
    </row>
    <row r="269" spans="1:26" s="353" customFormat="1" ht="18.75" hidden="1" customHeight="1">
      <c r="A269" s="8">
        <v>655</v>
      </c>
      <c r="B269" s="1195">
        <v>4400</v>
      </c>
      <c r="C269" s="2143" t="s">
        <v>203</v>
      </c>
      <c r="D269" s="2143"/>
      <c r="E269" s="465">
        <f t="shared" ref="E269:J272" si="57">SUMIF($B$603:$B$12272,$B269,E$603:E$12272)</f>
        <v>0</v>
      </c>
      <c r="F269" s="466">
        <f t="shared" si="57"/>
        <v>0</v>
      </c>
      <c r="G269" s="576">
        <f t="shared" si="57"/>
        <v>0</v>
      </c>
      <c r="H269" s="577">
        <f t="shared" si="57"/>
        <v>0</v>
      </c>
      <c r="I269" s="577">
        <f t="shared" si="57"/>
        <v>0</v>
      </c>
      <c r="J269" s="578">
        <f t="shared" si="57"/>
        <v>0</v>
      </c>
      <c r="K269" s="4" t="str">
        <f t="shared" si="52"/>
        <v/>
      </c>
      <c r="L269" s="1364" t="s">
        <v>1293</v>
      </c>
      <c r="M269" s="351"/>
      <c r="N269" s="351"/>
      <c r="O269" s="351"/>
      <c r="P269" s="351"/>
      <c r="Q269" s="351"/>
      <c r="R269" s="351"/>
      <c r="S269" s="351"/>
      <c r="T269" s="351"/>
      <c r="U269" s="351"/>
      <c r="V269" s="351"/>
      <c r="W269" s="351"/>
      <c r="X269" s="351"/>
      <c r="Y269" s="351"/>
      <c r="Z269" s="351"/>
    </row>
    <row r="270" spans="1:26" s="353" customFormat="1" ht="18.75" hidden="1" customHeight="1">
      <c r="A270" s="8">
        <v>665</v>
      </c>
      <c r="B270" s="1195">
        <v>4500</v>
      </c>
      <c r="C270" s="2143" t="s">
        <v>204</v>
      </c>
      <c r="D270" s="2143"/>
      <c r="E270" s="465">
        <f t="shared" si="57"/>
        <v>0</v>
      </c>
      <c r="F270" s="466">
        <f t="shared" si="57"/>
        <v>0</v>
      </c>
      <c r="G270" s="576">
        <f t="shared" si="57"/>
        <v>0</v>
      </c>
      <c r="H270" s="577">
        <f t="shared" si="57"/>
        <v>0</v>
      </c>
      <c r="I270" s="577">
        <f t="shared" si="57"/>
        <v>0</v>
      </c>
      <c r="J270" s="578">
        <f t="shared" si="57"/>
        <v>0</v>
      </c>
      <c r="K270" s="4" t="str">
        <f t="shared" si="52"/>
        <v/>
      </c>
      <c r="L270" s="1364" t="s">
        <v>1297</v>
      </c>
      <c r="M270" s="351"/>
      <c r="N270" s="351"/>
      <c r="O270" s="351"/>
      <c r="P270" s="351"/>
      <c r="Q270" s="351"/>
      <c r="R270" s="351"/>
      <c r="S270" s="351"/>
      <c r="T270" s="351"/>
      <c r="U270" s="351"/>
      <c r="V270" s="351"/>
      <c r="W270" s="351"/>
      <c r="X270" s="351"/>
      <c r="Y270" s="351"/>
      <c r="Z270" s="351"/>
    </row>
    <row r="271" spans="1:26" s="353" customFormat="1" ht="18.75" hidden="1" customHeight="1">
      <c r="A271" s="8">
        <v>675</v>
      </c>
      <c r="B271" s="1195">
        <v>4600</v>
      </c>
      <c r="C271" s="2146" t="s">
        <v>837</v>
      </c>
      <c r="D271" s="2147"/>
      <c r="E271" s="465">
        <f t="shared" si="57"/>
        <v>0</v>
      </c>
      <c r="F271" s="466">
        <f t="shared" si="57"/>
        <v>0</v>
      </c>
      <c r="G271" s="576">
        <f t="shared" si="57"/>
        <v>0</v>
      </c>
      <c r="H271" s="577">
        <f t="shared" si="57"/>
        <v>0</v>
      </c>
      <c r="I271" s="577">
        <f t="shared" si="57"/>
        <v>0</v>
      </c>
      <c r="J271" s="578">
        <f t="shared" si="57"/>
        <v>0</v>
      </c>
      <c r="K271" s="4" t="str">
        <f t="shared" si="52"/>
        <v/>
      </c>
      <c r="L271" s="1365" t="s">
        <v>1286</v>
      </c>
    </row>
    <row r="272" spans="1:26" s="353" customFormat="1" ht="18.75" hidden="1" customHeight="1">
      <c r="A272" s="8">
        <v>685</v>
      </c>
      <c r="B272" s="1195">
        <v>4900</v>
      </c>
      <c r="C272" s="2143" t="s">
        <v>2018</v>
      </c>
      <c r="D272" s="2143"/>
      <c r="E272" s="465">
        <f t="shared" si="57"/>
        <v>0</v>
      </c>
      <c r="F272" s="466">
        <f t="shared" si="57"/>
        <v>0</v>
      </c>
      <c r="G272" s="576">
        <f t="shared" si="57"/>
        <v>0</v>
      </c>
      <c r="H272" s="577">
        <f t="shared" si="57"/>
        <v>0</v>
      </c>
      <c r="I272" s="577">
        <f t="shared" si="57"/>
        <v>0</v>
      </c>
      <c r="J272" s="578">
        <f t="shared" si="57"/>
        <v>0</v>
      </c>
      <c r="K272" s="4" t="str">
        <f t="shared" si="52"/>
        <v/>
      </c>
      <c r="L272" s="1365"/>
    </row>
    <row r="273" spans="1:26" ht="18.75" hidden="1" customHeight="1">
      <c r="A273" s="9">
        <v>690</v>
      </c>
      <c r="B273" s="1246"/>
      <c r="C273" s="1197">
        <v>4901</v>
      </c>
      <c r="D273" s="1248" t="s">
        <v>2019</v>
      </c>
      <c r="E273" s="621">
        <f t="shared" ref="E273:J274" si="58">SUMIF($C$603:$C$12272,$C273,E$603:E$12272)</f>
        <v>0</v>
      </c>
      <c r="F273" s="629">
        <f t="shared" si="58"/>
        <v>0</v>
      </c>
      <c r="G273" s="579">
        <f t="shared" si="58"/>
        <v>0</v>
      </c>
      <c r="H273" s="580">
        <f t="shared" si="58"/>
        <v>0</v>
      </c>
      <c r="I273" s="580">
        <f t="shared" si="58"/>
        <v>0</v>
      </c>
      <c r="J273" s="581">
        <f t="shared" si="58"/>
        <v>0</v>
      </c>
      <c r="K273" s="4" t="str">
        <f t="shared" si="52"/>
        <v/>
      </c>
      <c r="L273" s="1365"/>
      <c r="M273" s="353"/>
      <c r="N273" s="353"/>
      <c r="O273" s="353"/>
      <c r="P273" s="353"/>
      <c r="Q273" s="353"/>
      <c r="R273" s="353"/>
      <c r="S273" s="353"/>
      <c r="T273" s="353"/>
      <c r="U273" s="353"/>
      <c r="V273" s="353"/>
      <c r="W273" s="353"/>
      <c r="X273" s="353"/>
      <c r="Y273" s="353"/>
      <c r="Z273" s="353"/>
    </row>
    <row r="274" spans="1:26" ht="18.75" hidden="1" customHeight="1">
      <c r="A274" s="9">
        <v>695</v>
      </c>
      <c r="B274" s="1246"/>
      <c r="C274" s="1199">
        <v>4902</v>
      </c>
      <c r="D274" s="1207" t="s">
        <v>2020</v>
      </c>
      <c r="E274" s="627">
        <f t="shared" si="58"/>
        <v>0</v>
      </c>
      <c r="F274" s="630">
        <f t="shared" si="58"/>
        <v>0</v>
      </c>
      <c r="G274" s="582">
        <f t="shared" si="58"/>
        <v>0</v>
      </c>
      <c r="H274" s="583">
        <f t="shared" si="58"/>
        <v>0</v>
      </c>
      <c r="I274" s="583">
        <f t="shared" si="58"/>
        <v>0</v>
      </c>
      <c r="J274" s="584">
        <f t="shared" si="58"/>
        <v>0</v>
      </c>
      <c r="K274" s="4" t="str">
        <f t="shared" si="52"/>
        <v/>
      </c>
      <c r="L274" s="1364" t="s">
        <v>1281</v>
      </c>
      <c r="M274" s="353"/>
      <c r="N274" s="353"/>
      <c r="O274" s="353"/>
      <c r="P274" s="353"/>
      <c r="Q274" s="353"/>
      <c r="R274" s="353"/>
      <c r="S274" s="353"/>
      <c r="T274" s="353"/>
      <c r="U274" s="353"/>
      <c r="V274" s="353"/>
      <c r="W274" s="353"/>
      <c r="X274" s="353"/>
      <c r="Y274" s="353"/>
      <c r="Z274" s="353"/>
    </row>
    <row r="275" spans="1:26" s="362" customFormat="1" ht="18.75" hidden="1" customHeight="1">
      <c r="A275" s="8">
        <v>700</v>
      </c>
      <c r="B275" s="1249">
        <v>5100</v>
      </c>
      <c r="C275" s="2144" t="s">
        <v>838</v>
      </c>
      <c r="D275" s="2144"/>
      <c r="E275" s="465">
        <f t="shared" ref="E275:J276" si="59">SUMIF($B$603:$B$12272,$B275,E$603:E$12272)</f>
        <v>0</v>
      </c>
      <c r="F275" s="466">
        <f t="shared" si="59"/>
        <v>0</v>
      </c>
      <c r="G275" s="576">
        <f t="shared" si="59"/>
        <v>0</v>
      </c>
      <c r="H275" s="577">
        <f t="shared" si="59"/>
        <v>0</v>
      </c>
      <c r="I275" s="577">
        <f t="shared" si="59"/>
        <v>0</v>
      </c>
      <c r="J275" s="578">
        <f t="shared" si="59"/>
        <v>0</v>
      </c>
      <c r="K275" s="4" t="str">
        <f t="shared" si="52"/>
        <v/>
      </c>
      <c r="L275" s="1364" t="s">
        <v>1282</v>
      </c>
      <c r="M275" s="351"/>
      <c r="N275" s="351"/>
      <c r="O275" s="351"/>
      <c r="P275" s="351"/>
      <c r="Q275" s="351"/>
      <c r="R275" s="351"/>
      <c r="S275" s="351"/>
      <c r="T275" s="351"/>
      <c r="U275" s="351"/>
      <c r="V275" s="351"/>
      <c r="W275" s="351"/>
      <c r="X275" s="351"/>
      <c r="Y275" s="351"/>
      <c r="Z275" s="351"/>
    </row>
    <row r="276" spans="1:26" s="362" customFormat="1" ht="18.75" hidden="1" customHeight="1">
      <c r="A276" s="8">
        <v>710</v>
      </c>
      <c r="B276" s="1249">
        <v>5200</v>
      </c>
      <c r="C276" s="2144" t="s">
        <v>839</v>
      </c>
      <c r="D276" s="2144"/>
      <c r="E276" s="465">
        <f t="shared" si="59"/>
        <v>0</v>
      </c>
      <c r="F276" s="466">
        <f t="shared" si="59"/>
        <v>0</v>
      </c>
      <c r="G276" s="576">
        <f t="shared" si="59"/>
        <v>0</v>
      </c>
      <c r="H276" s="577">
        <f t="shared" si="59"/>
        <v>0</v>
      </c>
      <c r="I276" s="577">
        <f t="shared" si="59"/>
        <v>0</v>
      </c>
      <c r="J276" s="578">
        <f t="shared" si="59"/>
        <v>0</v>
      </c>
      <c r="K276" s="4" t="str">
        <f t="shared" si="52"/>
        <v/>
      </c>
      <c r="L276" s="1364" t="s">
        <v>1283</v>
      </c>
      <c r="M276" s="351"/>
      <c r="N276" s="351"/>
      <c r="O276" s="351"/>
      <c r="P276" s="351"/>
      <c r="Q276" s="351"/>
      <c r="R276" s="351"/>
      <c r="S276" s="351"/>
      <c r="T276" s="351"/>
      <c r="U276" s="351"/>
      <c r="V276" s="351"/>
      <c r="W276" s="351"/>
      <c r="X276" s="351"/>
      <c r="Y276" s="351"/>
      <c r="Z276" s="351"/>
    </row>
    <row r="277" spans="1:26" s="363" customFormat="1" ht="18.75" hidden="1" customHeight="1">
      <c r="A277" s="9">
        <v>715</v>
      </c>
      <c r="B277" s="1250"/>
      <c r="C277" s="1251">
        <v>5201</v>
      </c>
      <c r="D277" s="1252" t="s">
        <v>840</v>
      </c>
      <c r="E277" s="621">
        <f t="shared" ref="E277:J283" si="60">SUMIF($C$603:$C$12272,$C277,E$603:E$12272)</f>
        <v>0</v>
      </c>
      <c r="F277" s="629">
        <f t="shared" si="60"/>
        <v>0</v>
      </c>
      <c r="G277" s="579">
        <f t="shared" si="60"/>
        <v>0</v>
      </c>
      <c r="H277" s="580">
        <f t="shared" si="60"/>
        <v>0</v>
      </c>
      <c r="I277" s="580">
        <f t="shared" si="60"/>
        <v>0</v>
      </c>
      <c r="J277" s="581">
        <f t="shared" si="60"/>
        <v>0</v>
      </c>
      <c r="K277" s="4" t="str">
        <f t="shared" si="52"/>
        <v/>
      </c>
      <c r="L277" s="1364" t="s">
        <v>1284</v>
      </c>
      <c r="M277" s="362"/>
      <c r="N277" s="362"/>
      <c r="O277" s="362"/>
      <c r="P277" s="362"/>
      <c r="Q277" s="362"/>
      <c r="R277" s="362"/>
      <c r="S277" s="362"/>
      <c r="T277" s="362"/>
      <c r="U277" s="362"/>
      <c r="V277" s="362"/>
      <c r="W277" s="362"/>
      <c r="X277" s="362"/>
      <c r="Y277" s="362"/>
      <c r="Z277" s="362"/>
    </row>
    <row r="278" spans="1:26" s="363" customFormat="1" ht="18.75" hidden="1" customHeight="1">
      <c r="A278" s="9">
        <v>720</v>
      </c>
      <c r="B278" s="1250"/>
      <c r="C278" s="1253">
        <v>5202</v>
      </c>
      <c r="D278" s="1254" t="s">
        <v>841</v>
      </c>
      <c r="E278" s="623">
        <f t="shared" si="60"/>
        <v>0</v>
      </c>
      <c r="F278" s="631">
        <f t="shared" si="60"/>
        <v>0</v>
      </c>
      <c r="G278" s="585">
        <f t="shared" si="60"/>
        <v>0</v>
      </c>
      <c r="H278" s="586">
        <f t="shared" si="60"/>
        <v>0</v>
      </c>
      <c r="I278" s="586">
        <f t="shared" si="60"/>
        <v>0</v>
      </c>
      <c r="J278" s="587">
        <f t="shared" si="60"/>
        <v>0</v>
      </c>
      <c r="K278" s="4" t="str">
        <f t="shared" si="52"/>
        <v/>
      </c>
      <c r="L278" s="1364" t="s">
        <v>1285</v>
      </c>
      <c r="M278" s="362"/>
      <c r="N278" s="362"/>
      <c r="O278" s="362"/>
      <c r="P278" s="362"/>
      <c r="Q278" s="362"/>
      <c r="R278" s="362"/>
      <c r="S278" s="362"/>
      <c r="T278" s="362"/>
      <c r="U278" s="362"/>
      <c r="V278" s="362"/>
      <c r="W278" s="362"/>
      <c r="X278" s="362"/>
      <c r="Y278" s="362"/>
      <c r="Z278" s="362"/>
    </row>
    <row r="279" spans="1:26" s="363" customFormat="1" ht="18.75" hidden="1" customHeight="1">
      <c r="A279" s="9">
        <v>725</v>
      </c>
      <c r="B279" s="1250"/>
      <c r="C279" s="1253">
        <v>5203</v>
      </c>
      <c r="D279" s="1254" t="s">
        <v>1700</v>
      </c>
      <c r="E279" s="623">
        <f t="shared" si="60"/>
        <v>0</v>
      </c>
      <c r="F279" s="631">
        <f t="shared" si="60"/>
        <v>0</v>
      </c>
      <c r="G279" s="585">
        <f t="shared" si="60"/>
        <v>0</v>
      </c>
      <c r="H279" s="586">
        <f t="shared" si="60"/>
        <v>0</v>
      </c>
      <c r="I279" s="586">
        <f t="shared" si="60"/>
        <v>0</v>
      </c>
      <c r="J279" s="587">
        <f t="shared" si="60"/>
        <v>0</v>
      </c>
      <c r="K279" s="4" t="str">
        <f t="shared" si="52"/>
        <v/>
      </c>
      <c r="L279" s="1364" t="s">
        <v>1286</v>
      </c>
    </row>
    <row r="280" spans="1:26" s="363" customFormat="1" ht="18.75" hidden="1" customHeight="1">
      <c r="A280" s="9">
        <v>730</v>
      </c>
      <c r="B280" s="1250"/>
      <c r="C280" s="1253">
        <v>5204</v>
      </c>
      <c r="D280" s="1254" t="s">
        <v>1701</v>
      </c>
      <c r="E280" s="623">
        <f t="shared" si="60"/>
        <v>0</v>
      </c>
      <c r="F280" s="631">
        <f t="shared" si="60"/>
        <v>0</v>
      </c>
      <c r="G280" s="585">
        <f t="shared" si="60"/>
        <v>0</v>
      </c>
      <c r="H280" s="586">
        <f t="shared" si="60"/>
        <v>0</v>
      </c>
      <c r="I280" s="586">
        <f t="shared" si="60"/>
        <v>0</v>
      </c>
      <c r="J280" s="587">
        <f t="shared" si="60"/>
        <v>0</v>
      </c>
      <c r="K280" s="4" t="str">
        <f t="shared" si="52"/>
        <v/>
      </c>
      <c r="L280" s="1364" t="s">
        <v>1287</v>
      </c>
    </row>
    <row r="281" spans="1:26" s="363" customFormat="1" ht="18.75" hidden="1" customHeight="1">
      <c r="A281" s="9">
        <v>735</v>
      </c>
      <c r="B281" s="1250"/>
      <c r="C281" s="1253">
        <v>5205</v>
      </c>
      <c r="D281" s="1254" t="s">
        <v>1702</v>
      </c>
      <c r="E281" s="623">
        <f t="shared" si="60"/>
        <v>0</v>
      </c>
      <c r="F281" s="631">
        <f t="shared" si="60"/>
        <v>0</v>
      </c>
      <c r="G281" s="585">
        <f t="shared" si="60"/>
        <v>0</v>
      </c>
      <c r="H281" s="586">
        <f t="shared" si="60"/>
        <v>0</v>
      </c>
      <c r="I281" s="586">
        <f t="shared" si="60"/>
        <v>0</v>
      </c>
      <c r="J281" s="587">
        <f t="shared" si="60"/>
        <v>0</v>
      </c>
      <c r="K281" s="4" t="str">
        <f t="shared" si="52"/>
        <v/>
      </c>
      <c r="L281" s="1364" t="s">
        <v>1288</v>
      </c>
    </row>
    <row r="282" spans="1:26" s="363" customFormat="1" ht="18.75" hidden="1" customHeight="1">
      <c r="A282" s="9">
        <v>740</v>
      </c>
      <c r="B282" s="1250"/>
      <c r="C282" s="1253">
        <v>5206</v>
      </c>
      <c r="D282" s="1254" t="s">
        <v>1703</v>
      </c>
      <c r="E282" s="623">
        <f t="shared" si="60"/>
        <v>0</v>
      </c>
      <c r="F282" s="631">
        <f t="shared" si="60"/>
        <v>0</v>
      </c>
      <c r="G282" s="585">
        <f t="shared" si="60"/>
        <v>0</v>
      </c>
      <c r="H282" s="586">
        <f t="shared" si="60"/>
        <v>0</v>
      </c>
      <c r="I282" s="586">
        <f t="shared" si="60"/>
        <v>0</v>
      </c>
      <c r="J282" s="587">
        <f t="shared" si="60"/>
        <v>0</v>
      </c>
      <c r="K282" s="4" t="str">
        <f t="shared" si="52"/>
        <v/>
      </c>
      <c r="L282" s="1364" t="s">
        <v>1289</v>
      </c>
    </row>
    <row r="283" spans="1:26" s="363" customFormat="1" ht="18.75" hidden="1" customHeight="1">
      <c r="A283" s="9">
        <v>745</v>
      </c>
      <c r="B283" s="1250"/>
      <c r="C283" s="1255">
        <v>5219</v>
      </c>
      <c r="D283" s="1256" t="s">
        <v>1704</v>
      </c>
      <c r="E283" s="627">
        <f t="shared" si="60"/>
        <v>0</v>
      </c>
      <c r="F283" s="630">
        <f t="shared" si="60"/>
        <v>0</v>
      </c>
      <c r="G283" s="582">
        <f t="shared" si="60"/>
        <v>0</v>
      </c>
      <c r="H283" s="583">
        <f t="shared" si="60"/>
        <v>0</v>
      </c>
      <c r="I283" s="583">
        <f t="shared" si="60"/>
        <v>0</v>
      </c>
      <c r="J283" s="584">
        <f t="shared" si="60"/>
        <v>0</v>
      </c>
      <c r="K283" s="4" t="str">
        <f t="shared" si="52"/>
        <v/>
      </c>
      <c r="L283" s="1364" t="s">
        <v>1284</v>
      </c>
    </row>
    <row r="284" spans="1:26" s="362" customFormat="1" ht="18.75" customHeight="1">
      <c r="A284" s="8">
        <v>750</v>
      </c>
      <c r="B284" s="1249">
        <v>5300</v>
      </c>
      <c r="C284" s="2144" t="s">
        <v>1705</v>
      </c>
      <c r="D284" s="2144"/>
      <c r="E284" s="465">
        <f t="shared" ref="E284:J284" si="61">SUMIF($B$603:$B$12272,$B284,E$603:E$12272)</f>
        <v>3500</v>
      </c>
      <c r="F284" s="466">
        <f t="shared" si="61"/>
        <v>1800</v>
      </c>
      <c r="G284" s="576">
        <f t="shared" si="61"/>
        <v>1800</v>
      </c>
      <c r="H284" s="577">
        <f t="shared" si="61"/>
        <v>0</v>
      </c>
      <c r="I284" s="577">
        <f t="shared" si="61"/>
        <v>0</v>
      </c>
      <c r="J284" s="578">
        <f t="shared" si="61"/>
        <v>0</v>
      </c>
      <c r="K284" s="4">
        <f t="shared" si="52"/>
        <v>1</v>
      </c>
      <c r="L284" s="1364" t="s">
        <v>1290</v>
      </c>
      <c r="M284" s="363"/>
      <c r="N284" s="363"/>
      <c r="O284" s="363"/>
      <c r="P284" s="363"/>
      <c r="Q284" s="363"/>
      <c r="R284" s="363"/>
      <c r="S284" s="363"/>
      <c r="T284" s="363"/>
      <c r="U284" s="363"/>
      <c r="V284" s="363"/>
      <c r="W284" s="363"/>
      <c r="X284" s="363"/>
      <c r="Y284" s="363"/>
      <c r="Z284" s="363"/>
    </row>
    <row r="285" spans="1:26" s="363" customFormat="1" ht="18.75" customHeight="1">
      <c r="A285" s="9">
        <v>755</v>
      </c>
      <c r="B285" s="1250"/>
      <c r="C285" s="1251">
        <v>5301</v>
      </c>
      <c r="D285" s="1252" t="s">
        <v>986</v>
      </c>
      <c r="E285" s="621">
        <f t="shared" ref="E285:J286" si="62">SUMIF($C$603:$C$12272,$C285,E$603:E$12272)</f>
        <v>3500</v>
      </c>
      <c r="F285" s="629">
        <f t="shared" si="62"/>
        <v>1800</v>
      </c>
      <c r="G285" s="579">
        <f t="shared" si="62"/>
        <v>1800</v>
      </c>
      <c r="H285" s="580">
        <f t="shared" si="62"/>
        <v>0</v>
      </c>
      <c r="I285" s="580">
        <f t="shared" si="62"/>
        <v>0</v>
      </c>
      <c r="J285" s="581">
        <f t="shared" si="62"/>
        <v>0</v>
      </c>
      <c r="K285" s="4">
        <f t="shared" si="52"/>
        <v>1</v>
      </c>
      <c r="L285" s="1364" t="s">
        <v>1286</v>
      </c>
    </row>
    <row r="286" spans="1:26" s="363" customFormat="1" ht="18.75" hidden="1" customHeight="1">
      <c r="A286" s="9">
        <v>760</v>
      </c>
      <c r="B286" s="1250"/>
      <c r="C286" s="1255">
        <v>5309</v>
      </c>
      <c r="D286" s="1256" t="s">
        <v>1706</v>
      </c>
      <c r="E286" s="627">
        <f t="shared" si="62"/>
        <v>0</v>
      </c>
      <c r="F286" s="630">
        <f t="shared" si="62"/>
        <v>0</v>
      </c>
      <c r="G286" s="582">
        <f t="shared" si="62"/>
        <v>0</v>
      </c>
      <c r="H286" s="583">
        <f t="shared" si="62"/>
        <v>0</v>
      </c>
      <c r="I286" s="583">
        <f t="shared" si="62"/>
        <v>0</v>
      </c>
      <c r="J286" s="584">
        <f t="shared" si="62"/>
        <v>0</v>
      </c>
      <c r="K286" s="4" t="str">
        <f t="shared" si="52"/>
        <v/>
      </c>
      <c r="L286" s="1364" t="s">
        <v>1291</v>
      </c>
      <c r="M286" s="362"/>
      <c r="N286" s="362"/>
      <c r="O286" s="362"/>
      <c r="P286" s="362"/>
      <c r="Q286" s="362"/>
      <c r="R286" s="362"/>
      <c r="S286" s="362"/>
      <c r="T286" s="362"/>
      <c r="U286" s="362"/>
      <c r="V286" s="362"/>
      <c r="W286" s="362"/>
      <c r="X286" s="362"/>
      <c r="Y286" s="362"/>
      <c r="Z286" s="362"/>
    </row>
    <row r="287" spans="1:26" s="362" customFormat="1" ht="18.75" hidden="1" customHeight="1">
      <c r="A287" s="8">
        <v>765</v>
      </c>
      <c r="B287" s="1249">
        <v>5400</v>
      </c>
      <c r="C287" s="2144" t="s">
        <v>855</v>
      </c>
      <c r="D287" s="2144"/>
      <c r="E287" s="465">
        <f t="shared" ref="E287:J288" si="63">SUMIF($B$603:$B$12272,$B287,E$603:E$12272)</f>
        <v>0</v>
      </c>
      <c r="F287" s="466">
        <f t="shared" si="63"/>
        <v>0</v>
      </c>
      <c r="G287" s="576">
        <f t="shared" si="63"/>
        <v>0</v>
      </c>
      <c r="H287" s="577">
        <f t="shared" si="63"/>
        <v>0</v>
      </c>
      <c r="I287" s="577">
        <f t="shared" si="63"/>
        <v>0</v>
      </c>
      <c r="J287" s="578">
        <f t="shared" si="63"/>
        <v>0</v>
      </c>
      <c r="K287" s="4" t="str">
        <f t="shared" si="52"/>
        <v/>
      </c>
      <c r="L287" s="1364"/>
      <c r="M287" s="363"/>
      <c r="N287" s="363"/>
      <c r="O287" s="363"/>
      <c r="P287" s="363"/>
      <c r="Q287" s="363"/>
      <c r="R287" s="363"/>
      <c r="S287" s="363"/>
      <c r="T287" s="363"/>
      <c r="U287" s="363"/>
      <c r="V287" s="363"/>
      <c r="W287" s="363"/>
      <c r="X287" s="363"/>
      <c r="Y287" s="363"/>
      <c r="Z287" s="363"/>
    </row>
    <row r="288" spans="1:26" s="353" customFormat="1" ht="18.75" hidden="1" customHeight="1">
      <c r="A288" s="8">
        <v>775</v>
      </c>
      <c r="B288" s="1195">
        <v>5500</v>
      </c>
      <c r="C288" s="2143" t="s">
        <v>856</v>
      </c>
      <c r="D288" s="2143"/>
      <c r="E288" s="465">
        <f t="shared" si="63"/>
        <v>0</v>
      </c>
      <c r="F288" s="466">
        <f t="shared" si="63"/>
        <v>0</v>
      </c>
      <c r="G288" s="576">
        <f t="shared" si="63"/>
        <v>0</v>
      </c>
      <c r="H288" s="577">
        <f t="shared" si="63"/>
        <v>0</v>
      </c>
      <c r="I288" s="577">
        <f t="shared" si="63"/>
        <v>0</v>
      </c>
      <c r="J288" s="578">
        <f t="shared" si="63"/>
        <v>0</v>
      </c>
      <c r="K288" s="4" t="str">
        <f t="shared" si="52"/>
        <v/>
      </c>
      <c r="L288" s="1364" t="s">
        <v>1292</v>
      </c>
      <c r="M288" s="363"/>
      <c r="N288" s="363"/>
      <c r="O288" s="363"/>
      <c r="P288" s="363"/>
      <c r="Q288" s="363"/>
      <c r="R288" s="363"/>
      <c r="S288" s="363"/>
      <c r="T288" s="363"/>
      <c r="U288" s="363"/>
      <c r="V288" s="363"/>
      <c r="W288" s="363"/>
      <c r="X288" s="363"/>
      <c r="Y288" s="363"/>
      <c r="Z288" s="363"/>
    </row>
    <row r="289" spans="1:69" ht="18.75" hidden="1" customHeight="1">
      <c r="A289" s="9">
        <v>780</v>
      </c>
      <c r="B289" s="1246"/>
      <c r="C289" s="1197">
        <v>5501</v>
      </c>
      <c r="D289" s="1216" t="s">
        <v>857</v>
      </c>
      <c r="E289" s="621">
        <f t="shared" ref="E289:J292" si="64">SUMIF($C$603:$C$12272,$C289,E$603:E$12272)</f>
        <v>0</v>
      </c>
      <c r="F289" s="629">
        <f t="shared" si="64"/>
        <v>0</v>
      </c>
      <c r="G289" s="579">
        <f t="shared" si="64"/>
        <v>0</v>
      </c>
      <c r="H289" s="580">
        <f t="shared" si="64"/>
        <v>0</v>
      </c>
      <c r="I289" s="580">
        <f t="shared" si="64"/>
        <v>0</v>
      </c>
      <c r="J289" s="581">
        <f t="shared" si="64"/>
        <v>0</v>
      </c>
      <c r="K289" s="4" t="str">
        <f t="shared" si="52"/>
        <v/>
      </c>
      <c r="L289" s="1364" t="s">
        <v>1284</v>
      </c>
      <c r="M289" s="362"/>
      <c r="N289" s="362"/>
      <c r="O289" s="362"/>
      <c r="P289" s="362"/>
      <c r="Q289" s="362"/>
      <c r="R289" s="362"/>
      <c r="S289" s="362"/>
      <c r="T289" s="362"/>
      <c r="U289" s="362"/>
      <c r="V289" s="362"/>
      <c r="W289" s="362"/>
      <c r="X289" s="362"/>
      <c r="Y289" s="362"/>
      <c r="Z289" s="362"/>
    </row>
    <row r="290" spans="1:69" ht="18.75" hidden="1" customHeight="1">
      <c r="A290" s="9">
        <v>785</v>
      </c>
      <c r="B290" s="1246"/>
      <c r="C290" s="1203">
        <v>5502</v>
      </c>
      <c r="D290" s="1204" t="s">
        <v>858</v>
      </c>
      <c r="E290" s="623">
        <f t="shared" si="64"/>
        <v>0</v>
      </c>
      <c r="F290" s="631">
        <f t="shared" si="64"/>
        <v>0</v>
      </c>
      <c r="G290" s="585">
        <f t="shared" si="64"/>
        <v>0</v>
      </c>
      <c r="H290" s="586">
        <f t="shared" si="64"/>
        <v>0</v>
      </c>
      <c r="I290" s="586">
        <f t="shared" si="64"/>
        <v>0</v>
      </c>
      <c r="J290" s="587">
        <f t="shared" si="64"/>
        <v>0</v>
      </c>
      <c r="K290" s="4" t="str">
        <f t="shared" si="52"/>
        <v/>
      </c>
      <c r="L290" s="1364"/>
      <c r="M290" s="353"/>
      <c r="N290" s="353"/>
      <c r="O290" s="353"/>
      <c r="P290" s="353"/>
      <c r="Q290" s="353"/>
      <c r="R290" s="353"/>
      <c r="S290" s="353"/>
      <c r="T290" s="353"/>
      <c r="U290" s="353"/>
      <c r="V290" s="353"/>
      <c r="W290" s="353"/>
      <c r="X290" s="353"/>
      <c r="Y290" s="353"/>
      <c r="Z290" s="353"/>
    </row>
    <row r="291" spans="1:69" ht="18.75" hidden="1" customHeight="1">
      <c r="A291" s="9">
        <v>790</v>
      </c>
      <c r="B291" s="1246"/>
      <c r="C291" s="1203">
        <v>5503</v>
      </c>
      <c r="D291" s="1247" t="s">
        <v>859</v>
      </c>
      <c r="E291" s="623">
        <f t="shared" si="64"/>
        <v>0</v>
      </c>
      <c r="F291" s="631">
        <f t="shared" si="64"/>
        <v>0</v>
      </c>
      <c r="G291" s="585">
        <f t="shared" si="64"/>
        <v>0</v>
      </c>
      <c r="H291" s="586">
        <f t="shared" si="64"/>
        <v>0</v>
      </c>
      <c r="I291" s="586">
        <f t="shared" si="64"/>
        <v>0</v>
      </c>
      <c r="J291" s="587">
        <f t="shared" si="64"/>
        <v>0</v>
      </c>
      <c r="K291" s="4" t="str">
        <f t="shared" si="52"/>
        <v/>
      </c>
      <c r="L291" s="1364" t="s">
        <v>1281</v>
      </c>
    </row>
    <row r="292" spans="1:69" ht="18.75" hidden="1" customHeight="1">
      <c r="A292" s="9">
        <v>795</v>
      </c>
      <c r="B292" s="1246"/>
      <c r="C292" s="1199">
        <v>5504</v>
      </c>
      <c r="D292" s="1227" t="s">
        <v>860</v>
      </c>
      <c r="E292" s="627">
        <f t="shared" si="64"/>
        <v>0</v>
      </c>
      <c r="F292" s="630">
        <f t="shared" si="64"/>
        <v>0</v>
      </c>
      <c r="G292" s="582">
        <f t="shared" si="64"/>
        <v>0</v>
      </c>
      <c r="H292" s="583">
        <f t="shared" si="64"/>
        <v>0</v>
      </c>
      <c r="I292" s="583">
        <f t="shared" si="64"/>
        <v>0</v>
      </c>
      <c r="J292" s="584">
        <f t="shared" si="64"/>
        <v>0</v>
      </c>
      <c r="K292" s="4" t="str">
        <f t="shared" si="52"/>
        <v/>
      </c>
      <c r="L292" s="1364" t="s">
        <v>1284</v>
      </c>
    </row>
    <row r="293" spans="1:69" s="362" customFormat="1" ht="18.75" hidden="1" customHeight="1">
      <c r="A293" s="8">
        <v>805</v>
      </c>
      <c r="B293" s="1249">
        <v>5700</v>
      </c>
      <c r="C293" s="2131" t="s">
        <v>1223</v>
      </c>
      <c r="D293" s="2132"/>
      <c r="E293" s="465">
        <f t="shared" ref="E293:J293" si="65">SUMIF($B$603:$B$12272,$B293,E$603:E$12272)</f>
        <v>0</v>
      </c>
      <c r="F293" s="466">
        <f t="shared" si="65"/>
        <v>0</v>
      </c>
      <c r="G293" s="576">
        <f t="shared" si="65"/>
        <v>0</v>
      </c>
      <c r="H293" s="577">
        <f t="shared" si="65"/>
        <v>0</v>
      </c>
      <c r="I293" s="577">
        <f t="shared" si="65"/>
        <v>0</v>
      </c>
      <c r="J293" s="578">
        <f t="shared" si="65"/>
        <v>0</v>
      </c>
      <c r="K293" s="4" t="str">
        <f t="shared" si="52"/>
        <v/>
      </c>
      <c r="L293" s="1364" t="s">
        <v>1294</v>
      </c>
      <c r="M293" s="351"/>
      <c r="N293" s="351"/>
      <c r="O293" s="351"/>
      <c r="P293" s="351"/>
      <c r="Q293" s="351"/>
      <c r="R293" s="351"/>
      <c r="S293" s="351"/>
      <c r="T293" s="351"/>
      <c r="U293" s="351"/>
      <c r="V293" s="351"/>
      <c r="W293" s="351"/>
      <c r="X293" s="351"/>
      <c r="Y293" s="351"/>
      <c r="Z293" s="351"/>
    </row>
    <row r="294" spans="1:69" s="363" customFormat="1" ht="18.75" hidden="1" customHeight="1">
      <c r="A294" s="9">
        <v>810</v>
      </c>
      <c r="B294" s="1250"/>
      <c r="C294" s="1251">
        <v>5701</v>
      </c>
      <c r="D294" s="1252" t="s">
        <v>862</v>
      </c>
      <c r="E294" s="621">
        <f t="shared" ref="E294:J296" si="66">SUMIF($C$603:$C$12272,$C294,E$603:E$12272)</f>
        <v>0</v>
      </c>
      <c r="F294" s="629">
        <f t="shared" si="66"/>
        <v>0</v>
      </c>
      <c r="G294" s="579">
        <f t="shared" si="66"/>
        <v>0</v>
      </c>
      <c r="H294" s="580">
        <f t="shared" si="66"/>
        <v>0</v>
      </c>
      <c r="I294" s="580">
        <f t="shared" si="66"/>
        <v>0</v>
      </c>
      <c r="J294" s="581">
        <f t="shared" si="66"/>
        <v>0</v>
      </c>
      <c r="K294" s="4" t="str">
        <f t="shared" si="52"/>
        <v/>
      </c>
      <c r="L294" s="1364" t="s">
        <v>1296</v>
      </c>
      <c r="M294" s="351"/>
      <c r="N294" s="351"/>
      <c r="O294" s="351"/>
      <c r="P294" s="351"/>
      <c r="Q294" s="351"/>
      <c r="R294" s="351"/>
      <c r="S294" s="351"/>
      <c r="T294" s="351"/>
      <c r="U294" s="351"/>
      <c r="V294" s="351"/>
      <c r="W294" s="351"/>
      <c r="X294" s="351"/>
      <c r="Y294" s="351"/>
      <c r="Z294" s="351"/>
    </row>
    <row r="295" spans="1:69" s="363" customFormat="1" ht="18.75" hidden="1" customHeight="1">
      <c r="A295" s="9">
        <v>815</v>
      </c>
      <c r="B295" s="1250"/>
      <c r="C295" s="1257">
        <v>5702</v>
      </c>
      <c r="D295" s="1258" t="s">
        <v>863</v>
      </c>
      <c r="E295" s="625">
        <f t="shared" si="66"/>
        <v>0</v>
      </c>
      <c r="F295" s="632">
        <f t="shared" si="66"/>
        <v>0</v>
      </c>
      <c r="G295" s="588">
        <f t="shared" si="66"/>
        <v>0</v>
      </c>
      <c r="H295" s="589">
        <f t="shared" si="66"/>
        <v>0</v>
      </c>
      <c r="I295" s="589">
        <f t="shared" si="66"/>
        <v>0</v>
      </c>
      <c r="J295" s="590">
        <f t="shared" si="66"/>
        <v>0</v>
      </c>
      <c r="K295" s="4" t="str">
        <f t="shared" si="52"/>
        <v/>
      </c>
      <c r="L295" s="1364" t="s">
        <v>1293</v>
      </c>
      <c r="M295" s="362"/>
      <c r="N295" s="362"/>
      <c r="O295" s="362"/>
      <c r="P295" s="362"/>
      <c r="Q295" s="362"/>
      <c r="R295" s="362"/>
      <c r="S295" s="362"/>
      <c r="T295" s="362"/>
      <c r="U295" s="362"/>
      <c r="V295" s="362"/>
      <c r="W295" s="362"/>
      <c r="X295" s="362"/>
      <c r="Y295" s="362"/>
      <c r="Z295" s="362"/>
    </row>
    <row r="296" spans="1:69" s="359" customFormat="1" ht="18.75" hidden="1" customHeight="1">
      <c r="A296" s="13">
        <v>525</v>
      </c>
      <c r="B296" s="1202"/>
      <c r="C296" s="1259">
        <v>4071</v>
      </c>
      <c r="D296" s="1260" t="s">
        <v>1227</v>
      </c>
      <c r="E296" s="641">
        <f t="shared" si="66"/>
        <v>0</v>
      </c>
      <c r="F296" s="642">
        <f t="shared" si="66"/>
        <v>0</v>
      </c>
      <c r="G296" s="603">
        <f t="shared" si="66"/>
        <v>0</v>
      </c>
      <c r="H296" s="604">
        <f t="shared" si="66"/>
        <v>0</v>
      </c>
      <c r="I296" s="604">
        <f t="shared" si="66"/>
        <v>0</v>
      </c>
      <c r="J296" s="605">
        <f t="shared" si="66"/>
        <v>0</v>
      </c>
      <c r="K296" s="4" t="str">
        <f t="shared" si="52"/>
        <v/>
      </c>
      <c r="L296" s="1364" t="s">
        <v>1297</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69" s="353" customFormat="1" ht="18.75" hidden="1" customHeight="1">
      <c r="A297" s="8">
        <v>820</v>
      </c>
      <c r="B297" s="1388">
        <v>98</v>
      </c>
      <c r="C297" s="2204" t="s">
        <v>865</v>
      </c>
      <c r="D297" s="2143"/>
      <c r="E297" s="465">
        <f t="shared" ref="E297:J297" si="67">SUMIF($B$603:$B$12272,$B297,E$603:E$12272)</f>
        <v>0</v>
      </c>
      <c r="F297" s="466">
        <f t="shared" si="67"/>
        <v>0</v>
      </c>
      <c r="G297" s="764">
        <f t="shared" si="67"/>
        <v>0</v>
      </c>
      <c r="H297" s="765">
        <f t="shared" si="67"/>
        <v>0</v>
      </c>
      <c r="I297" s="765">
        <f t="shared" si="67"/>
        <v>0</v>
      </c>
      <c r="J297" s="766">
        <f t="shared" si="67"/>
        <v>0</v>
      </c>
      <c r="K297" s="4" t="str">
        <f t="shared" si="52"/>
        <v/>
      </c>
      <c r="L297" s="1364" t="s">
        <v>1286</v>
      </c>
      <c r="M297" s="356"/>
      <c r="N297" s="356"/>
      <c r="O297" s="356"/>
      <c r="P297" s="356"/>
      <c r="Q297" s="356"/>
      <c r="R297" s="356"/>
      <c r="S297" s="356"/>
      <c r="T297" s="356"/>
      <c r="U297" s="356"/>
      <c r="V297" s="356"/>
      <c r="W297" s="356"/>
      <c r="X297" s="356"/>
      <c r="Y297" s="356"/>
      <c r="Z297" s="356"/>
    </row>
    <row r="298" spans="1:69" ht="8.25" hidden="1" customHeight="1">
      <c r="A298" s="9">
        <v>821</v>
      </c>
      <c r="B298" s="1265"/>
      <c r="C298" s="1266"/>
      <c r="D298" s="1263"/>
      <c r="E298" s="643"/>
      <c r="F298" s="643"/>
      <c r="G298" s="386"/>
      <c r="H298" s="386"/>
      <c r="I298" s="386"/>
      <c r="J298" s="387"/>
      <c r="K298" s="4" t="str">
        <f t="shared" si="52"/>
        <v/>
      </c>
      <c r="L298" s="1364"/>
      <c r="M298" s="363"/>
      <c r="N298" s="363"/>
      <c r="O298" s="363"/>
      <c r="P298" s="363"/>
      <c r="Q298" s="363"/>
      <c r="R298" s="363"/>
      <c r="S298" s="363"/>
      <c r="T298" s="363"/>
      <c r="U298" s="363"/>
      <c r="V298" s="363"/>
      <c r="W298" s="363"/>
      <c r="X298" s="363"/>
      <c r="Y298" s="363"/>
      <c r="Z298" s="363"/>
    </row>
    <row r="299" spans="1:69" ht="8.25" hidden="1" customHeight="1">
      <c r="A299" s="9">
        <v>822</v>
      </c>
      <c r="B299" s="1268"/>
      <c r="C299" s="1122"/>
      <c r="D299" s="1263"/>
      <c r="E299" s="643"/>
      <c r="F299" s="643"/>
      <c r="G299" s="386"/>
      <c r="H299" s="386"/>
      <c r="I299" s="386"/>
      <c r="J299" s="387"/>
      <c r="K299" s="4" t="str">
        <f t="shared" si="52"/>
        <v/>
      </c>
      <c r="L299" s="1365"/>
      <c r="M299" s="353"/>
      <c r="N299" s="353"/>
      <c r="O299" s="353"/>
      <c r="P299" s="353"/>
      <c r="Q299" s="353"/>
      <c r="R299" s="353"/>
      <c r="S299" s="353"/>
      <c r="T299" s="353"/>
      <c r="U299" s="353"/>
      <c r="V299" s="353"/>
      <c r="W299" s="353"/>
      <c r="X299" s="353"/>
      <c r="Y299" s="353"/>
      <c r="Z299" s="353"/>
    </row>
    <row r="300" spans="1:69" ht="8.25" hidden="1" customHeight="1">
      <c r="A300" s="9">
        <v>823</v>
      </c>
      <c r="B300" s="1268"/>
      <c r="C300" s="1122"/>
      <c r="D300" s="1263"/>
      <c r="E300" s="643"/>
      <c r="F300" s="643"/>
      <c r="G300" s="386"/>
      <c r="H300" s="386"/>
      <c r="I300" s="386"/>
      <c r="J300" s="387"/>
      <c r="K300" s="4" t="str">
        <f t="shared" si="52"/>
        <v/>
      </c>
      <c r="L300" s="1365"/>
    </row>
    <row r="301" spans="1:69" ht="20.25" customHeight="1" thickBot="1">
      <c r="A301" s="9">
        <v>825</v>
      </c>
      <c r="B301" s="1389" t="s">
        <v>1220</v>
      </c>
      <c r="C301" s="1271" t="s">
        <v>1933</v>
      </c>
      <c r="D301" s="1390" t="s">
        <v>1228</v>
      </c>
      <c r="E301" s="479">
        <f t="shared" ref="E301:J301" si="68">SUMIF($C$603:$C$12272,$C301,E$603:E$12272)</f>
        <v>1157098</v>
      </c>
      <c r="F301" s="480">
        <f t="shared" si="68"/>
        <v>1131456</v>
      </c>
      <c r="G301" s="759">
        <f t="shared" si="68"/>
        <v>966422</v>
      </c>
      <c r="H301" s="760">
        <f t="shared" si="68"/>
        <v>0</v>
      </c>
      <c r="I301" s="760">
        <f t="shared" si="68"/>
        <v>4380</v>
      </c>
      <c r="J301" s="761">
        <f t="shared" si="68"/>
        <v>160654</v>
      </c>
      <c r="K301" s="4">
        <v>1</v>
      </c>
      <c r="L301" s="1362"/>
    </row>
    <row r="302" spans="1:69" ht="16.5" customHeight="1" thickTop="1">
      <c r="A302" s="9"/>
      <c r="B302" s="1273"/>
      <c r="C302" s="1274"/>
      <c r="D302" s="1125"/>
      <c r="E302" s="775"/>
      <c r="F302" s="775"/>
      <c r="G302" s="775"/>
      <c r="H302" s="775"/>
      <c r="I302" s="775"/>
      <c r="J302" s="775"/>
      <c r="K302" s="4">
        <v>1</v>
      </c>
      <c r="L302" s="1362"/>
    </row>
    <row r="303" spans="1:69">
      <c r="A303" s="9"/>
      <c r="B303" s="775"/>
      <c r="C303" s="1122"/>
      <c r="D303" s="1148"/>
      <c r="E303" s="776"/>
      <c r="F303" s="776"/>
      <c r="G303" s="776"/>
      <c r="H303" s="776"/>
      <c r="I303" s="776"/>
      <c r="J303" s="776"/>
      <c r="K303" s="4">
        <v>1</v>
      </c>
      <c r="L303" s="1362"/>
    </row>
    <row r="304" spans="1:69">
      <c r="A304" s="9"/>
      <c r="B304" s="1391"/>
      <c r="C304" s="1392"/>
      <c r="D304" s="1393"/>
      <c r="E304" s="1394"/>
      <c r="F304" s="1394"/>
      <c r="G304" s="1394"/>
      <c r="H304" s="1394"/>
      <c r="I304" s="1394"/>
      <c r="J304" s="1394"/>
      <c r="K304" s="212">
        <f t="shared" ref="K304:K341" si="69">(IF($E$301&lt;&gt;0,$K$2,IF($F$301&lt;&gt;0,$K$2,"")))</f>
        <v>1</v>
      </c>
      <c r="L304" s="1362"/>
    </row>
    <row r="305" spans="1:12">
      <c r="A305" s="9"/>
      <c r="B305" s="775"/>
      <c r="C305" s="1122"/>
      <c r="D305" s="1148"/>
      <c r="E305" s="776"/>
      <c r="F305" s="776"/>
      <c r="G305" s="776"/>
      <c r="H305" s="776"/>
      <c r="I305" s="776"/>
      <c r="J305" s="776"/>
      <c r="K305" s="212">
        <f t="shared" si="69"/>
        <v>1</v>
      </c>
      <c r="L305" s="1362"/>
    </row>
    <row r="306" spans="1:12" ht="20.25" customHeight="1">
      <c r="A306" s="9"/>
      <c r="B306" s="2135" t="str">
        <f>$B$7</f>
        <v>ОТЧЕТНИ ДАННИ ПО ЕБК ЗА ИЗПЪЛНЕНИЕТО НА БЮДЖЕТА</v>
      </c>
      <c r="C306" s="2136"/>
      <c r="D306" s="2136"/>
      <c r="E306" s="776"/>
      <c r="F306" s="776"/>
      <c r="G306" s="776"/>
      <c r="H306" s="776"/>
      <c r="I306" s="776"/>
      <c r="J306" s="1147"/>
      <c r="K306" s="212">
        <f t="shared" si="69"/>
        <v>1</v>
      </c>
      <c r="L306" s="1362"/>
    </row>
    <row r="307" spans="1:12" ht="18.75" customHeight="1">
      <c r="A307" s="9"/>
      <c r="B307" s="775"/>
      <c r="C307" s="1122"/>
      <c r="D307" s="1148"/>
      <c r="E307" s="1149" t="s">
        <v>1230</v>
      </c>
      <c r="F307" s="1149" t="s">
        <v>2083</v>
      </c>
      <c r="G307" s="776"/>
      <c r="H307" s="776"/>
      <c r="I307" s="776"/>
      <c r="J307" s="776"/>
      <c r="K307" s="212">
        <f t="shared" si="69"/>
        <v>1</v>
      </c>
      <c r="L307" s="1362"/>
    </row>
    <row r="308" spans="1:12" ht="27" customHeight="1">
      <c r="A308" s="9"/>
      <c r="B308" s="2137" t="str">
        <f>$B$9</f>
        <v>ОБЛАСТНА АДМИНИСТРАЦИЯ ПАЗАРДЖИК</v>
      </c>
      <c r="C308" s="2138"/>
      <c r="D308" s="2139"/>
      <c r="E308" s="1068">
        <f>$E$9</f>
        <v>42736</v>
      </c>
      <c r="F308" s="1153">
        <f>$F$9</f>
        <v>43100</v>
      </c>
      <c r="G308" s="776"/>
      <c r="H308" s="776"/>
      <c r="I308" s="776"/>
      <c r="J308" s="776"/>
      <c r="K308" s="212">
        <f t="shared" si="69"/>
        <v>1</v>
      </c>
      <c r="L308" s="1362"/>
    </row>
    <row r="309" spans="1:12">
      <c r="A309" s="9"/>
      <c r="B309" s="1154" t="str">
        <f>$B$10</f>
        <v xml:space="preserve">                                                            (наименование на разпоредителя с бюджет)</v>
      </c>
      <c r="C309" s="775"/>
      <c r="D309" s="1125"/>
      <c r="E309" s="1155"/>
      <c r="F309" s="1155"/>
      <c r="G309" s="776"/>
      <c r="H309" s="776"/>
      <c r="I309" s="776"/>
      <c r="J309" s="776"/>
      <c r="K309" s="212">
        <f t="shared" si="69"/>
        <v>1</v>
      </c>
      <c r="L309" s="1362"/>
    </row>
    <row r="310" spans="1:12" ht="5.25" customHeight="1">
      <c r="A310" s="9"/>
      <c r="B310" s="1154"/>
      <c r="C310" s="775"/>
      <c r="D310" s="1125"/>
      <c r="E310" s="1154"/>
      <c r="F310" s="775"/>
      <c r="G310" s="776"/>
      <c r="H310" s="776"/>
      <c r="I310" s="776"/>
      <c r="J310" s="776"/>
      <c r="K310" s="212">
        <f t="shared" si="69"/>
        <v>1</v>
      </c>
      <c r="L310" s="1362"/>
    </row>
    <row r="311" spans="1:12" ht="27" customHeight="1">
      <c r="A311" s="9"/>
      <c r="B311" s="2166" t="str">
        <f>$B$12</f>
        <v xml:space="preserve">Министерски съвет </v>
      </c>
      <c r="C311" s="2167"/>
      <c r="D311" s="2168"/>
      <c r="E311" s="1156" t="s">
        <v>1202</v>
      </c>
      <c r="F311" s="1900" t="str">
        <f>$F$12</f>
        <v>0300</v>
      </c>
      <c r="G311" s="776"/>
      <c r="H311" s="776"/>
      <c r="I311" s="776"/>
      <c r="J311" s="776"/>
      <c r="K311" s="212">
        <f t="shared" si="69"/>
        <v>1</v>
      </c>
      <c r="L311" s="1362"/>
    </row>
    <row r="312" spans="1:12">
      <c r="A312" s="9"/>
      <c r="B312" s="1158" t="str">
        <f>$B$13</f>
        <v xml:space="preserve">                                             (наименование на първостепенния разпоредител с бюджет)</v>
      </c>
      <c r="C312" s="775"/>
      <c r="D312" s="1125"/>
      <c r="E312" s="1282"/>
      <c r="F312" s="776"/>
      <c r="G312" s="776"/>
      <c r="H312" s="776"/>
      <c r="I312" s="776"/>
      <c r="J312" s="776"/>
      <c r="K312" s="212">
        <f t="shared" si="69"/>
        <v>1</v>
      </c>
      <c r="L312" s="1363" t="s">
        <v>1281</v>
      </c>
    </row>
    <row r="313" spans="1:12" ht="21.75" customHeight="1">
      <c r="A313" s="9"/>
      <c r="B313" s="1154"/>
      <c r="C313" s="775"/>
      <c r="D313" s="1278" t="s">
        <v>1316</v>
      </c>
      <c r="E313" s="1279">
        <f>$E$15</f>
        <v>0</v>
      </c>
      <c r="F313" s="1504" t="str">
        <f>+$F$15</f>
        <v>БЮДЖЕТ</v>
      </c>
      <c r="G313" s="776"/>
      <c r="H313" s="386"/>
      <c r="I313" s="386"/>
      <c r="J313" s="386"/>
      <c r="K313" s="212">
        <f t="shared" si="69"/>
        <v>1</v>
      </c>
      <c r="L313" s="1364" t="s">
        <v>1282</v>
      </c>
    </row>
    <row r="314" spans="1:12">
      <c r="A314" s="9"/>
      <c r="B314" s="775"/>
      <c r="C314" s="1122"/>
      <c r="D314" s="1148"/>
      <c r="E314" s="1367"/>
      <c r="F314" s="776"/>
      <c r="G314" s="776"/>
      <c r="H314" s="776"/>
      <c r="I314" s="776"/>
      <c r="J314" s="776"/>
      <c r="K314" s="212">
        <f t="shared" si="69"/>
        <v>1</v>
      </c>
      <c r="L314" s="1364" t="s">
        <v>1283</v>
      </c>
    </row>
    <row r="315" spans="1:12" ht="18.75" customHeight="1" thickBot="1">
      <c r="A315" s="9"/>
      <c r="B315" s="1155"/>
      <c r="C315" s="1122"/>
      <c r="D315" s="1281" t="s">
        <v>1280</v>
      </c>
      <c r="E315" s="776"/>
      <c r="F315" s="1282"/>
      <c r="G315" s="386"/>
      <c r="H315" s="386"/>
      <c r="I315" s="386"/>
      <c r="J315" s="386"/>
      <c r="K315" s="212">
        <f t="shared" si="69"/>
        <v>1</v>
      </c>
      <c r="L315" s="1364" t="s">
        <v>1284</v>
      </c>
    </row>
    <row r="316" spans="1:12" ht="20.25" customHeight="1">
      <c r="A316" s="11"/>
      <c r="B316" s="1283" t="s">
        <v>867</v>
      </c>
      <c r="C316" s="1284" t="s">
        <v>1229</v>
      </c>
      <c r="D316" s="1285" t="s">
        <v>869</v>
      </c>
      <c r="E316" s="1286" t="s">
        <v>870</v>
      </c>
      <c r="F316" s="1287" t="s">
        <v>871</v>
      </c>
      <c r="G316" s="386"/>
      <c r="H316" s="386"/>
      <c r="I316" s="386"/>
      <c r="J316" s="386"/>
      <c r="K316" s="212">
        <f t="shared" si="69"/>
        <v>1</v>
      </c>
      <c r="L316" s="1364" t="s">
        <v>1285</v>
      </c>
    </row>
    <row r="317" spans="1:12" ht="18.75" customHeight="1">
      <c r="A317" s="11">
        <v>905</v>
      </c>
      <c r="B317" s="1288"/>
      <c r="C317" s="1289" t="s">
        <v>872</v>
      </c>
      <c r="D317" s="1290" t="s">
        <v>873</v>
      </c>
      <c r="E317" s="789">
        <f t="shared" ref="E317:F322" si="70">SUMIF($C$603:$C$12272,$C317,E$603:E$12272)</f>
        <v>30</v>
      </c>
      <c r="F317" s="790">
        <f t="shared" si="70"/>
        <v>30</v>
      </c>
      <c r="G317" s="386"/>
      <c r="H317" s="386"/>
      <c r="I317" s="386"/>
      <c r="J317" s="386"/>
      <c r="K317" s="212">
        <f t="shared" si="69"/>
        <v>1</v>
      </c>
      <c r="L317" s="1364" t="s">
        <v>1286</v>
      </c>
    </row>
    <row r="318" spans="1:12" ht="18.75" customHeight="1">
      <c r="A318" s="11">
        <v>906</v>
      </c>
      <c r="B318" s="1291"/>
      <c r="C318" s="1292" t="s">
        <v>874</v>
      </c>
      <c r="D318" s="1293" t="s">
        <v>875</v>
      </c>
      <c r="E318" s="785">
        <f t="shared" si="70"/>
        <v>8</v>
      </c>
      <c r="F318" s="786">
        <f t="shared" si="70"/>
        <v>8</v>
      </c>
      <c r="G318" s="386"/>
      <c r="H318" s="386"/>
      <c r="I318" s="386"/>
      <c r="J318" s="386"/>
      <c r="K318" s="212">
        <f t="shared" si="69"/>
        <v>1</v>
      </c>
      <c r="L318" s="1364" t="s">
        <v>1287</v>
      </c>
    </row>
    <row r="319" spans="1:12" ht="18.75" customHeight="1">
      <c r="A319" s="11">
        <v>907</v>
      </c>
      <c r="B319" s="1294"/>
      <c r="C319" s="1295" t="s">
        <v>876</v>
      </c>
      <c r="D319" s="1296" t="s">
        <v>877</v>
      </c>
      <c r="E319" s="787">
        <f t="shared" si="70"/>
        <v>22</v>
      </c>
      <c r="F319" s="788">
        <f t="shared" si="70"/>
        <v>22</v>
      </c>
      <c r="G319" s="386"/>
      <c r="H319" s="386"/>
      <c r="I319" s="386"/>
      <c r="J319" s="386"/>
      <c r="K319" s="212">
        <f t="shared" si="69"/>
        <v>1</v>
      </c>
      <c r="L319" s="1364" t="s">
        <v>1288</v>
      </c>
    </row>
    <row r="320" spans="1:12" ht="18.75" customHeight="1">
      <c r="A320" s="11">
        <v>910</v>
      </c>
      <c r="B320" s="1288"/>
      <c r="C320" s="1289" t="s">
        <v>878</v>
      </c>
      <c r="D320" s="1290" t="s">
        <v>879</v>
      </c>
      <c r="E320" s="789">
        <f t="shared" si="70"/>
        <v>30</v>
      </c>
      <c r="F320" s="790">
        <f t="shared" si="70"/>
        <v>30</v>
      </c>
      <c r="G320" s="386"/>
      <c r="H320" s="386"/>
      <c r="I320" s="386"/>
      <c r="J320" s="386"/>
      <c r="K320" s="212">
        <f t="shared" si="69"/>
        <v>1</v>
      </c>
      <c r="L320" s="1364" t="s">
        <v>1289</v>
      </c>
    </row>
    <row r="321" spans="1:12" ht="18.75" customHeight="1">
      <c r="A321" s="11">
        <v>911</v>
      </c>
      <c r="B321" s="1291"/>
      <c r="C321" s="1292" t="s">
        <v>880</v>
      </c>
      <c r="D321" s="1293" t="s">
        <v>875</v>
      </c>
      <c r="E321" s="785">
        <f t="shared" si="70"/>
        <v>8</v>
      </c>
      <c r="F321" s="786">
        <f t="shared" si="70"/>
        <v>8</v>
      </c>
      <c r="G321" s="386"/>
      <c r="H321" s="386"/>
      <c r="I321" s="386"/>
      <c r="J321" s="386"/>
      <c r="K321" s="212">
        <f t="shared" si="69"/>
        <v>1</v>
      </c>
      <c r="L321" s="1364" t="s">
        <v>1284</v>
      </c>
    </row>
    <row r="322" spans="1:12" ht="18.75" customHeight="1">
      <c r="A322" s="11">
        <v>912</v>
      </c>
      <c r="B322" s="1297"/>
      <c r="C322" s="1298" t="s">
        <v>881</v>
      </c>
      <c r="D322" s="1299" t="s">
        <v>882</v>
      </c>
      <c r="E322" s="791">
        <f t="shared" si="70"/>
        <v>22</v>
      </c>
      <c r="F322" s="792">
        <f t="shared" si="70"/>
        <v>22</v>
      </c>
      <c r="G322" s="386"/>
      <c r="H322" s="386"/>
      <c r="I322" s="386"/>
      <c r="J322" s="386"/>
      <c r="K322" s="212">
        <f t="shared" si="69"/>
        <v>1</v>
      </c>
      <c r="L322" s="1364" t="s">
        <v>1290</v>
      </c>
    </row>
    <row r="323" spans="1:12" ht="18.75" customHeight="1">
      <c r="A323" s="11">
        <v>920</v>
      </c>
      <c r="B323" s="1288"/>
      <c r="C323" s="1289" t="s">
        <v>883</v>
      </c>
      <c r="D323" s="1290" t="s">
        <v>884</v>
      </c>
      <c r="E323" s="793">
        <f>IF(ISERROR(E186/(E320+E332)),0,E186/(E320+E332))</f>
        <v>10195.766666666666</v>
      </c>
      <c r="F323" s="794">
        <f>IF(ISERROR(J186/(F320+F332)),0,F186/(F320+F332))</f>
        <v>10177.033333333333</v>
      </c>
      <c r="G323" s="386"/>
      <c r="H323" s="386"/>
      <c r="I323" s="386"/>
      <c r="J323" s="386"/>
      <c r="K323" s="212">
        <f t="shared" si="69"/>
        <v>1</v>
      </c>
      <c r="L323" s="1364" t="s">
        <v>1286</v>
      </c>
    </row>
    <row r="324" spans="1:12" ht="18.75" customHeight="1">
      <c r="A324" s="11">
        <v>921</v>
      </c>
      <c r="B324" s="1291"/>
      <c r="C324" s="1300" t="s">
        <v>885</v>
      </c>
      <c r="D324" s="1301" t="s">
        <v>886</v>
      </c>
      <c r="E324" s="795">
        <f>IF(ISERROR(E187/(E321+E332)),0,E187/(E321+E332))</f>
        <v>12867.875</v>
      </c>
      <c r="F324" s="796">
        <f>IF(ISERROR(J187/(F321+F332)),0,F187/(F321+F332))</f>
        <v>12819</v>
      </c>
      <c r="G324" s="386"/>
      <c r="H324" s="386"/>
      <c r="I324" s="386"/>
      <c r="J324" s="386"/>
      <c r="K324" s="212">
        <f t="shared" si="69"/>
        <v>1</v>
      </c>
      <c r="L324" s="1364" t="s">
        <v>1291</v>
      </c>
    </row>
    <row r="325" spans="1:12" ht="18.75" customHeight="1">
      <c r="A325" s="11">
        <v>922</v>
      </c>
      <c r="B325" s="1297"/>
      <c r="C325" s="1295" t="s">
        <v>887</v>
      </c>
      <c r="D325" s="1296" t="s">
        <v>888</v>
      </c>
      <c r="E325" s="797">
        <f>IF(ISERROR(E188/(E322)),0,E188/(E322))</f>
        <v>9224.0909090909099</v>
      </c>
      <c r="F325" s="798">
        <f>IF(ISERROR(J188/(F322)),0,F188/(F322))</f>
        <v>9216.318181818182</v>
      </c>
      <c r="G325" s="386"/>
      <c r="H325" s="386"/>
      <c r="I325" s="386"/>
      <c r="J325" s="386"/>
      <c r="K325" s="212">
        <f t="shared" si="69"/>
        <v>1</v>
      </c>
      <c r="L325" s="1364" t="s">
        <v>1295</v>
      </c>
    </row>
    <row r="326" spans="1:12" ht="18.75" customHeight="1">
      <c r="A326" s="11">
        <v>930</v>
      </c>
      <c r="B326" s="1288"/>
      <c r="C326" s="1289" t="s">
        <v>889</v>
      </c>
      <c r="D326" s="1290" t="s">
        <v>890</v>
      </c>
      <c r="E326" s="789">
        <f t="shared" ref="E326:F329" si="71">SUMIF($C$603:$C$12272,$C326,E$603:E$12272)</f>
        <v>0</v>
      </c>
      <c r="F326" s="790">
        <f t="shared" si="71"/>
        <v>4</v>
      </c>
      <c r="G326" s="386"/>
      <c r="H326" s="386"/>
      <c r="I326" s="386"/>
      <c r="J326" s="386"/>
      <c r="K326" s="212">
        <f t="shared" si="69"/>
        <v>1</v>
      </c>
      <c r="L326" s="1364" t="s">
        <v>1292</v>
      </c>
    </row>
    <row r="327" spans="1:12" ht="18.75" customHeight="1">
      <c r="A327" s="11">
        <v>931</v>
      </c>
      <c r="B327" s="1291"/>
      <c r="C327" s="1300" t="s">
        <v>891</v>
      </c>
      <c r="D327" s="1301" t="s">
        <v>892</v>
      </c>
      <c r="E327" s="799">
        <f t="shared" si="71"/>
        <v>0</v>
      </c>
      <c r="F327" s="800">
        <f t="shared" si="71"/>
        <v>4</v>
      </c>
      <c r="G327" s="386"/>
      <c r="H327" s="386"/>
      <c r="I327" s="386"/>
      <c r="J327" s="386"/>
      <c r="K327" s="212">
        <f t="shared" si="69"/>
        <v>1</v>
      </c>
      <c r="L327" s="1364" t="s">
        <v>1284</v>
      </c>
    </row>
    <row r="328" spans="1:12" ht="18.75" customHeight="1">
      <c r="A328" s="11">
        <v>932</v>
      </c>
      <c r="B328" s="1297"/>
      <c r="C328" s="1295" t="s">
        <v>893</v>
      </c>
      <c r="D328" s="1296" t="s">
        <v>894</v>
      </c>
      <c r="E328" s="787">
        <f t="shared" si="71"/>
        <v>0</v>
      </c>
      <c r="F328" s="788">
        <f t="shared" si="71"/>
        <v>0</v>
      </c>
      <c r="G328" s="386"/>
      <c r="H328" s="386"/>
      <c r="I328" s="386"/>
      <c r="J328" s="386"/>
      <c r="K328" s="212">
        <f t="shared" si="69"/>
        <v>1</v>
      </c>
      <c r="L328" s="1364" t="s">
        <v>1287</v>
      </c>
    </row>
    <row r="329" spans="1:12" ht="18.75" customHeight="1">
      <c r="A329" s="10">
        <v>935</v>
      </c>
      <c r="B329" s="1288"/>
      <c r="C329" s="1289" t="s">
        <v>895</v>
      </c>
      <c r="D329" s="1290" t="s">
        <v>1749</v>
      </c>
      <c r="E329" s="789">
        <f t="shared" si="71"/>
        <v>0</v>
      </c>
      <c r="F329" s="790">
        <f t="shared" si="71"/>
        <v>0</v>
      </c>
      <c r="G329" s="386"/>
      <c r="H329" s="386"/>
      <c r="I329" s="386"/>
      <c r="J329" s="386"/>
      <c r="K329" s="212">
        <f t="shared" si="69"/>
        <v>1</v>
      </c>
      <c r="L329" s="1364" t="s">
        <v>1288</v>
      </c>
    </row>
    <row r="330" spans="1:12" ht="18.75" customHeight="1">
      <c r="A330" s="10">
        <v>940</v>
      </c>
      <c r="B330" s="1288"/>
      <c r="C330" s="1289" t="s">
        <v>1750</v>
      </c>
      <c r="D330" s="1290" t="s">
        <v>1445</v>
      </c>
      <c r="E330" s="1505"/>
      <c r="F330" s="1506"/>
      <c r="G330" s="386"/>
      <c r="H330" s="386"/>
      <c r="I330" s="386"/>
      <c r="J330" s="386"/>
      <c r="K330" s="212">
        <f t="shared" si="69"/>
        <v>1</v>
      </c>
      <c r="L330" s="1364" t="s">
        <v>1281</v>
      </c>
    </row>
    <row r="331" spans="1:12" ht="18.75" customHeight="1">
      <c r="A331" s="10">
        <v>950</v>
      </c>
      <c r="B331" s="1288"/>
      <c r="C331" s="1289" t="s">
        <v>1751</v>
      </c>
      <c r="D331" s="1290" t="s">
        <v>1443</v>
      </c>
      <c r="E331" s="789">
        <f t="shared" ref="E331:F338" si="72">SUMIF($C$603:$C$12272,$C331,E$603:E$12272)</f>
        <v>0</v>
      </c>
      <c r="F331" s="790">
        <f t="shared" si="72"/>
        <v>0</v>
      </c>
      <c r="G331" s="386"/>
      <c r="H331" s="386"/>
      <c r="I331" s="386"/>
      <c r="J331" s="386"/>
      <c r="K331" s="212">
        <f t="shared" si="69"/>
        <v>1</v>
      </c>
      <c r="L331" s="1364" t="s">
        <v>1284</v>
      </c>
    </row>
    <row r="332" spans="1:12" ht="18.75" customHeight="1">
      <c r="A332" s="11">
        <v>953</v>
      </c>
      <c r="B332" s="1288"/>
      <c r="C332" s="1289" t="s">
        <v>1752</v>
      </c>
      <c r="D332" s="1290" t="s">
        <v>1444</v>
      </c>
      <c r="E332" s="789">
        <f t="shared" si="72"/>
        <v>0</v>
      </c>
      <c r="F332" s="790">
        <f t="shared" si="72"/>
        <v>0</v>
      </c>
      <c r="G332" s="386"/>
      <c r="H332" s="386"/>
      <c r="I332" s="386"/>
      <c r="J332" s="386"/>
      <c r="K332" s="212">
        <f t="shared" si="69"/>
        <v>1</v>
      </c>
      <c r="L332" s="1364" t="s">
        <v>1289</v>
      </c>
    </row>
    <row r="333" spans="1:12" ht="18.75" customHeight="1">
      <c r="A333" s="11">
        <v>954</v>
      </c>
      <c r="B333" s="1288"/>
      <c r="C333" s="1289" t="s">
        <v>1753</v>
      </c>
      <c r="D333" s="1290" t="s">
        <v>1754</v>
      </c>
      <c r="E333" s="789">
        <f t="shared" si="72"/>
        <v>0</v>
      </c>
      <c r="F333" s="790">
        <f t="shared" si="72"/>
        <v>0</v>
      </c>
      <c r="G333" s="386"/>
      <c r="H333" s="386"/>
      <c r="I333" s="386"/>
      <c r="J333" s="386"/>
      <c r="K333" s="212">
        <f t="shared" si="69"/>
        <v>1</v>
      </c>
      <c r="L333" s="1364" t="s">
        <v>1292</v>
      </c>
    </row>
    <row r="334" spans="1:12" ht="18.75" customHeight="1">
      <c r="A334" s="19">
        <v>955</v>
      </c>
      <c r="B334" s="1288"/>
      <c r="C334" s="1289" t="s">
        <v>1755</v>
      </c>
      <c r="D334" s="1290" t="s">
        <v>1756</v>
      </c>
      <c r="E334" s="789">
        <f t="shared" si="72"/>
        <v>0</v>
      </c>
      <c r="F334" s="790">
        <f t="shared" si="72"/>
        <v>0</v>
      </c>
      <c r="G334" s="386"/>
      <c r="H334" s="386"/>
      <c r="I334" s="386"/>
      <c r="J334" s="386"/>
      <c r="K334" s="212">
        <f t="shared" si="69"/>
        <v>1</v>
      </c>
      <c r="L334" s="1364" t="s">
        <v>1286</v>
      </c>
    </row>
    <row r="335" spans="1:12" ht="18.75" customHeight="1">
      <c r="A335" s="19">
        <v>956</v>
      </c>
      <c r="B335" s="1288"/>
      <c r="C335" s="1289" t="s">
        <v>1757</v>
      </c>
      <c r="D335" s="1290" t="s">
        <v>1758</v>
      </c>
      <c r="E335" s="789">
        <f t="shared" si="72"/>
        <v>0</v>
      </c>
      <c r="F335" s="790">
        <f t="shared" si="72"/>
        <v>0</v>
      </c>
      <c r="G335" s="386"/>
      <c r="H335" s="386"/>
      <c r="I335" s="386"/>
      <c r="J335" s="386"/>
      <c r="K335" s="212">
        <f t="shared" si="69"/>
        <v>1</v>
      </c>
      <c r="L335" s="1363"/>
    </row>
    <row r="336" spans="1:12" ht="18.75" customHeight="1">
      <c r="A336" s="14">
        <v>958</v>
      </c>
      <c r="B336" s="1288"/>
      <c r="C336" s="1289" t="s">
        <v>1759</v>
      </c>
      <c r="D336" s="1290" t="s">
        <v>1760</v>
      </c>
      <c r="E336" s="789">
        <f t="shared" si="72"/>
        <v>0</v>
      </c>
      <c r="F336" s="790">
        <f t="shared" si="72"/>
        <v>0</v>
      </c>
      <c r="G336" s="386"/>
      <c r="H336" s="386"/>
      <c r="I336" s="386"/>
      <c r="J336" s="386"/>
      <c r="K336" s="212">
        <f t="shared" si="69"/>
        <v>1</v>
      </c>
      <c r="L336" s="1364" t="s">
        <v>1285</v>
      </c>
    </row>
    <row r="337" spans="1:12" ht="18.75" customHeight="1">
      <c r="A337" s="14">
        <v>959</v>
      </c>
      <c r="B337" s="1288"/>
      <c r="C337" s="1289" t="s">
        <v>1761</v>
      </c>
      <c r="D337" s="1290" t="s">
        <v>1762</v>
      </c>
      <c r="E337" s="789">
        <f t="shared" si="72"/>
        <v>0</v>
      </c>
      <c r="F337" s="790">
        <f t="shared" si="72"/>
        <v>0</v>
      </c>
      <c r="G337" s="386"/>
      <c r="H337" s="386"/>
      <c r="I337" s="386"/>
      <c r="J337" s="386"/>
      <c r="K337" s="212">
        <f t="shared" si="69"/>
        <v>1</v>
      </c>
      <c r="L337" s="1364" t="s">
        <v>1295</v>
      </c>
    </row>
    <row r="338" spans="1:12" ht="18.75" customHeight="1" thickBot="1">
      <c r="A338" s="14">
        <v>960</v>
      </c>
      <c r="B338" s="1302"/>
      <c r="C338" s="1303" t="s">
        <v>1763</v>
      </c>
      <c r="D338" s="1304" t="s">
        <v>1764</v>
      </c>
      <c r="E338" s="801">
        <f t="shared" si="72"/>
        <v>0</v>
      </c>
      <c r="F338" s="802">
        <f t="shared" si="72"/>
        <v>0</v>
      </c>
      <c r="G338" s="386"/>
      <c r="H338" s="386"/>
      <c r="I338" s="386"/>
      <c r="J338" s="386"/>
      <c r="K338" s="212">
        <f t="shared" si="69"/>
        <v>1</v>
      </c>
      <c r="L338" s="1364" t="s">
        <v>1289</v>
      </c>
    </row>
    <row r="339" spans="1:12" ht="31.5" customHeight="1" thickTop="1">
      <c r="A339" s="14"/>
      <c r="B339" s="1305" t="s">
        <v>2081</v>
      </c>
      <c r="C339" s="1306"/>
      <c r="D339" s="1307"/>
      <c r="E339" s="777"/>
      <c r="F339" s="777"/>
      <c r="G339" s="386"/>
      <c r="H339" s="386"/>
      <c r="I339" s="386"/>
      <c r="J339" s="386"/>
      <c r="K339" s="212">
        <f t="shared" si="69"/>
        <v>1</v>
      </c>
      <c r="L339" s="1364" t="s">
        <v>1286</v>
      </c>
    </row>
    <row r="340" spans="1:12" ht="36" customHeight="1">
      <c r="A340" s="14"/>
      <c r="B340" s="2178" t="s">
        <v>1765</v>
      </c>
      <c r="C340" s="2178"/>
      <c r="D340" s="2178"/>
      <c r="E340" s="777"/>
      <c r="F340" s="777"/>
      <c r="G340" s="777"/>
      <c r="H340" s="777"/>
      <c r="I340" s="777"/>
      <c r="J340" s="777"/>
      <c r="K340" s="212">
        <f t="shared" si="69"/>
        <v>1</v>
      </c>
      <c r="L340" s="1362"/>
    </row>
    <row r="341" spans="1:12" ht="18.75" customHeight="1">
      <c r="A341" s="14"/>
      <c r="B341" s="775"/>
      <c r="C341" s="775"/>
      <c r="D341" s="1125"/>
      <c r="E341" s="776"/>
      <c r="F341" s="776"/>
      <c r="G341" s="776"/>
      <c r="H341" s="776"/>
      <c r="I341" s="776"/>
      <c r="J341" s="776"/>
      <c r="K341" s="212">
        <f t="shared" si="69"/>
        <v>1</v>
      </c>
      <c r="L341" s="1362"/>
    </row>
    <row r="342" spans="1:12" ht="18.75" customHeight="1">
      <c r="A342" s="14"/>
      <c r="B342" s="1391"/>
      <c r="C342" s="1391"/>
      <c r="D342" s="1395"/>
      <c r="E342" s="1394"/>
      <c r="F342" s="1394"/>
      <c r="G342" s="1394"/>
      <c r="H342" s="1394"/>
      <c r="I342" s="1394"/>
      <c r="J342" s="1394"/>
      <c r="K342" s="312">
        <v>1</v>
      </c>
      <c r="L342" s="1362"/>
    </row>
    <row r="343" spans="1:12" ht="19.5" customHeight="1">
      <c r="A343" s="14"/>
      <c r="B343" s="775"/>
      <c r="C343" s="1122"/>
      <c r="D343" s="1148"/>
      <c r="E343" s="776"/>
      <c r="F343" s="776"/>
      <c r="G343" s="776"/>
      <c r="H343" s="776"/>
      <c r="I343" s="776"/>
      <c r="J343" s="776"/>
      <c r="K343" s="4">
        <v>1</v>
      </c>
      <c r="L343" s="507"/>
    </row>
    <row r="344" spans="1:12" ht="21" customHeight="1">
      <c r="A344" s="14"/>
      <c r="B344" s="2135" t="str">
        <f>$B$7</f>
        <v>ОТЧЕТНИ ДАННИ ПО ЕБК ЗА ИЗПЪЛНЕНИЕТО НА БЮДЖЕТА</v>
      </c>
      <c r="C344" s="2136"/>
      <c r="D344" s="2136"/>
      <c r="E344" s="776"/>
      <c r="F344" s="776"/>
      <c r="G344" s="776"/>
      <c r="H344" s="776"/>
      <c r="I344" s="776"/>
      <c r="J344" s="1147"/>
      <c r="K344" s="4">
        <v>1</v>
      </c>
      <c r="L344" s="507"/>
    </row>
    <row r="345" spans="1:12" ht="18.75" customHeight="1">
      <c r="A345" s="14"/>
      <c r="B345" s="775"/>
      <c r="C345" s="1122"/>
      <c r="D345" s="1148"/>
      <c r="E345" s="1149" t="s">
        <v>1230</v>
      </c>
      <c r="F345" s="1149" t="s">
        <v>2083</v>
      </c>
      <c r="G345" s="776"/>
      <c r="H345" s="776"/>
      <c r="I345" s="776"/>
      <c r="J345" s="776"/>
      <c r="K345" s="4">
        <v>1</v>
      </c>
      <c r="L345" s="507"/>
    </row>
    <row r="346" spans="1:12" ht="27" customHeight="1">
      <c r="A346" s="14"/>
      <c r="B346" s="2137" t="str">
        <f>$B$9</f>
        <v>ОБЛАСТНА АДМИНИСТРАЦИЯ ПАЗАРДЖИК</v>
      </c>
      <c r="C346" s="2138"/>
      <c r="D346" s="2139"/>
      <c r="E346" s="1068">
        <f>$E$9</f>
        <v>42736</v>
      </c>
      <c r="F346" s="1396">
        <f>$F$9</f>
        <v>43100</v>
      </c>
      <c r="G346" s="776"/>
      <c r="H346" s="776"/>
      <c r="I346" s="776"/>
      <c r="J346" s="776"/>
      <c r="K346" s="4">
        <v>1</v>
      </c>
      <c r="L346" s="507"/>
    </row>
    <row r="347" spans="1:12">
      <c r="A347" s="14"/>
      <c r="B347" s="1154" t="str">
        <f>$B$10</f>
        <v xml:space="preserve">                                                            (наименование на разпоредителя с бюджет)</v>
      </c>
      <c r="C347" s="775"/>
      <c r="D347" s="1125"/>
      <c r="E347" s="776"/>
      <c r="F347" s="776"/>
      <c r="G347" s="776"/>
      <c r="H347" s="776"/>
      <c r="I347" s="776"/>
      <c r="J347" s="776"/>
      <c r="K347" s="4">
        <v>1</v>
      </c>
      <c r="L347" s="507"/>
    </row>
    <row r="348" spans="1:12" ht="5.25" customHeight="1">
      <c r="A348" s="14"/>
      <c r="B348" s="1154"/>
      <c r="C348" s="775"/>
      <c r="D348" s="1125"/>
      <c r="E348" s="1282"/>
      <c r="F348" s="776"/>
      <c r="G348" s="776"/>
      <c r="H348" s="776"/>
      <c r="I348" s="776"/>
      <c r="J348" s="776"/>
      <c r="K348" s="4">
        <v>1</v>
      </c>
      <c r="L348" s="507"/>
    </row>
    <row r="349" spans="1:12" ht="27.75" customHeight="1">
      <c r="A349" s="14"/>
      <c r="B349" s="2166" t="str">
        <f>$B$12</f>
        <v xml:space="preserve">Министерски съвет </v>
      </c>
      <c r="C349" s="2167"/>
      <c r="D349" s="2168"/>
      <c r="E349" s="1397" t="s">
        <v>1202</v>
      </c>
      <c r="F349" s="1900" t="str">
        <f>$F$12</f>
        <v>0300</v>
      </c>
      <c r="G349" s="776"/>
      <c r="H349" s="776"/>
      <c r="I349" s="776"/>
      <c r="J349" s="776"/>
      <c r="K349" s="4">
        <v>1</v>
      </c>
      <c r="L349" s="507"/>
    </row>
    <row r="350" spans="1:12">
      <c r="A350" s="14"/>
      <c r="B350" s="1398" t="str">
        <f>$B$13</f>
        <v xml:space="preserve">                                             (наименование на първостепенния разпоредител с бюджет)</v>
      </c>
      <c r="C350" s="1124"/>
      <c r="D350" s="776"/>
      <c r="E350" s="1282"/>
      <c r="F350" s="776"/>
      <c r="G350" s="776"/>
      <c r="H350" s="776"/>
      <c r="I350" s="776"/>
      <c r="J350" s="776"/>
      <c r="K350" s="4">
        <v>1</v>
      </c>
      <c r="L350" s="507"/>
    </row>
    <row r="351" spans="1:12" ht="21.75" customHeight="1">
      <c r="A351" s="14"/>
      <c r="B351" s="1399"/>
      <c r="C351" s="1399"/>
      <c r="D351" s="1400" t="s">
        <v>1330</v>
      </c>
      <c r="E351" s="1163">
        <f>$E$15</f>
        <v>0</v>
      </c>
      <c r="F351" s="1504" t="str">
        <f>+$F$15</f>
        <v>БЮДЖЕТ</v>
      </c>
      <c r="G351" s="776"/>
      <c r="H351" s="1164"/>
      <c r="I351" s="776"/>
      <c r="J351" s="1164"/>
      <c r="K351" s="4">
        <v>1</v>
      </c>
      <c r="L351" s="507"/>
    </row>
    <row r="352" spans="1:12" ht="16.5" thickBot="1">
      <c r="A352" s="14"/>
      <c r="B352" s="775"/>
      <c r="C352" s="1122"/>
      <c r="D352" s="1148"/>
      <c r="E352" s="15"/>
      <c r="F352" s="1166"/>
      <c r="G352" s="1166"/>
      <c r="H352" s="1166"/>
      <c r="I352" s="1166"/>
      <c r="J352" s="1167" t="s">
        <v>2187</v>
      </c>
      <c r="K352" s="4">
        <v>1</v>
      </c>
      <c r="L352" s="507"/>
    </row>
    <row r="353" spans="1:26" ht="22.5" customHeight="1" thickBot="1">
      <c r="A353" s="14"/>
      <c r="B353" s="1401"/>
      <c r="C353" s="1402"/>
      <c r="D353" s="1403" t="s">
        <v>1233</v>
      </c>
      <c r="E353" s="1404" t="s">
        <v>2189</v>
      </c>
      <c r="F353" s="505" t="s">
        <v>1217</v>
      </c>
      <c r="G353" s="1405"/>
      <c r="H353" s="1406"/>
      <c r="I353" s="1405"/>
      <c r="J353" s="1407"/>
      <c r="K353" s="4">
        <v>1</v>
      </c>
      <c r="L353" s="507"/>
    </row>
    <row r="354" spans="1:26" ht="48" customHeight="1">
      <c r="A354" s="14"/>
      <c r="B354" s="1408" t="s">
        <v>2137</v>
      </c>
      <c r="C354" s="1409" t="s">
        <v>2191</v>
      </c>
      <c r="D354" s="1410" t="s">
        <v>1766</v>
      </c>
      <c r="E354" s="1404">
        <f>$C$3</f>
        <v>2017</v>
      </c>
      <c r="F354" s="506" t="s">
        <v>1215</v>
      </c>
      <c r="G354" s="1411" t="s">
        <v>1214</v>
      </c>
      <c r="H354" s="1412" t="s">
        <v>911</v>
      </c>
      <c r="I354" s="1413" t="s">
        <v>1203</v>
      </c>
      <c r="J354" s="1414" t="s">
        <v>1204</v>
      </c>
      <c r="K354" s="4">
        <v>1</v>
      </c>
      <c r="L354" s="507"/>
    </row>
    <row r="355" spans="1:26" ht="18.75">
      <c r="A355" s="14">
        <v>1</v>
      </c>
      <c r="B355" s="1415" t="s">
        <v>1234</v>
      </c>
      <c r="C355" s="1416"/>
      <c r="D355" s="1417" t="s">
        <v>1767</v>
      </c>
      <c r="E355" s="497" t="s">
        <v>1781</v>
      </c>
      <c r="F355" s="497" t="s">
        <v>1782</v>
      </c>
      <c r="G355" s="460" t="s">
        <v>925</v>
      </c>
      <c r="H355" s="461" t="s">
        <v>926</v>
      </c>
      <c r="I355" s="461" t="s">
        <v>898</v>
      </c>
      <c r="J355" s="462" t="s">
        <v>1185</v>
      </c>
      <c r="K355" s="4">
        <v>1</v>
      </c>
      <c r="L355" s="507"/>
    </row>
    <row r="356" spans="1:26">
      <c r="A356" s="25">
        <v>2</v>
      </c>
      <c r="B356" s="1418"/>
      <c r="C356" s="1419"/>
      <c r="D356" s="1420"/>
      <c r="E356" s="386"/>
      <c r="F356" s="386"/>
      <c r="G356" s="386"/>
      <c r="H356" s="387"/>
      <c r="I356" s="386"/>
      <c r="J356" s="387"/>
      <c r="K356" s="4">
        <v>1</v>
      </c>
      <c r="L356" s="507"/>
    </row>
    <row r="357" spans="1:26" s="353" customFormat="1" ht="18.75" hidden="1" customHeight="1">
      <c r="A357" s="17">
        <v>5</v>
      </c>
      <c r="B357" s="1421">
        <v>3000</v>
      </c>
      <c r="C357" s="2179" t="s">
        <v>2021</v>
      </c>
      <c r="D357" s="2180"/>
      <c r="E357" s="1736">
        <f t="shared" ref="E357:J357" si="73">SUM(E358:E370)</f>
        <v>0</v>
      </c>
      <c r="F357" s="504">
        <f t="shared" si="73"/>
        <v>0</v>
      </c>
      <c r="G357" s="1422">
        <f t="shared" si="73"/>
        <v>0</v>
      </c>
      <c r="H357" s="540">
        <f t="shared" si="73"/>
        <v>0</v>
      </c>
      <c r="I357" s="540">
        <f t="shared" si="73"/>
        <v>0</v>
      </c>
      <c r="J357" s="542">
        <f t="shared" si="73"/>
        <v>0</v>
      </c>
      <c r="K357" s="4" t="str">
        <f t="shared" ref="K357:K420" si="74">(IF($E357&lt;&gt;0,$K$2,IF($F357&lt;&gt;0,$K$2,IF($G357&lt;&gt;0,$K$2,IF($H357&lt;&gt;0,$K$2,IF($I357&lt;&gt;0,$K$2,IF($J357&lt;&gt;0,$K$2,"")))))))</f>
        <v/>
      </c>
      <c r="L357" s="508"/>
      <c r="M357" s="351"/>
      <c r="N357" s="351"/>
      <c r="O357" s="351"/>
      <c r="P357" s="351"/>
      <c r="Q357" s="351"/>
      <c r="R357" s="351"/>
      <c r="S357" s="351"/>
      <c r="T357" s="351"/>
      <c r="U357" s="351"/>
      <c r="V357" s="351"/>
      <c r="W357" s="351"/>
      <c r="X357" s="351"/>
      <c r="Y357" s="351"/>
      <c r="Z357" s="351"/>
    </row>
    <row r="358" spans="1:26" ht="18.75" hidden="1" customHeight="1">
      <c r="A358" s="14">
        <v>10</v>
      </c>
      <c r="B358" s="302"/>
      <c r="C358" s="294">
        <v>3020</v>
      </c>
      <c r="D358" s="295" t="s">
        <v>2023</v>
      </c>
      <c r="E358" s="644"/>
      <c r="F358" s="645">
        <f t="shared" ref="F358:F370" si="75">G358+H358+I358+J358</f>
        <v>0</v>
      </c>
      <c r="G358" s="543"/>
      <c r="H358" s="544"/>
      <c r="I358" s="544"/>
      <c r="J358" s="545"/>
      <c r="K358" s="4" t="str">
        <f t="shared" si="74"/>
        <v/>
      </c>
      <c r="L358" s="508"/>
    </row>
    <row r="359" spans="1:26" ht="18.75" hidden="1" customHeight="1">
      <c r="A359" s="24">
        <v>20</v>
      </c>
      <c r="B359" s="302"/>
      <c r="C359" s="296">
        <v>3040</v>
      </c>
      <c r="D359" s="516" t="s">
        <v>2024</v>
      </c>
      <c r="E359" s="646"/>
      <c r="F359" s="647">
        <f t="shared" si="75"/>
        <v>0</v>
      </c>
      <c r="G359" s="546"/>
      <c r="H359" s="547"/>
      <c r="I359" s="547"/>
      <c r="J359" s="548"/>
      <c r="K359" s="4" t="str">
        <f t="shared" si="74"/>
        <v/>
      </c>
      <c r="L359" s="508"/>
    </row>
    <row r="360" spans="1:26" ht="18.75" hidden="1" customHeight="1">
      <c r="A360" s="14">
        <v>25</v>
      </c>
      <c r="B360" s="302"/>
      <c r="C360" s="296">
        <v>3041</v>
      </c>
      <c r="D360" s="297" t="s">
        <v>1440</v>
      </c>
      <c r="E360" s="646"/>
      <c r="F360" s="647">
        <f t="shared" si="75"/>
        <v>0</v>
      </c>
      <c r="G360" s="546"/>
      <c r="H360" s="547"/>
      <c r="I360" s="547"/>
      <c r="J360" s="548"/>
      <c r="K360" s="4" t="str">
        <f t="shared" si="74"/>
        <v/>
      </c>
      <c r="L360" s="508"/>
    </row>
    <row r="361" spans="1:26" ht="18.75" hidden="1" customHeight="1">
      <c r="A361" s="14">
        <v>30</v>
      </c>
      <c r="B361" s="293"/>
      <c r="C361" s="296">
        <v>3042</v>
      </c>
      <c r="D361" s="297" t="s">
        <v>1441</v>
      </c>
      <c r="E361" s="646"/>
      <c r="F361" s="647">
        <f t="shared" si="75"/>
        <v>0</v>
      </c>
      <c r="G361" s="546"/>
      <c r="H361" s="547"/>
      <c r="I361" s="547"/>
      <c r="J361" s="548"/>
      <c r="K361" s="4" t="str">
        <f t="shared" si="74"/>
        <v/>
      </c>
      <c r="L361" s="508"/>
    </row>
    <row r="362" spans="1:26" ht="18.75" hidden="1" customHeight="1">
      <c r="A362" s="14">
        <v>35</v>
      </c>
      <c r="B362" s="293"/>
      <c r="C362" s="296">
        <v>3043</v>
      </c>
      <c r="D362" s="297" t="s">
        <v>2025</v>
      </c>
      <c r="E362" s="646"/>
      <c r="F362" s="647">
        <f t="shared" si="75"/>
        <v>0</v>
      </c>
      <c r="G362" s="546"/>
      <c r="H362" s="547"/>
      <c r="I362" s="547"/>
      <c r="J362" s="548"/>
      <c r="K362" s="4" t="str">
        <f t="shared" si="74"/>
        <v/>
      </c>
      <c r="L362" s="508"/>
    </row>
    <row r="363" spans="1:26" ht="18.75" hidden="1" customHeight="1">
      <c r="A363" s="14">
        <v>36</v>
      </c>
      <c r="B363" s="293"/>
      <c r="C363" s="472">
        <v>3048</v>
      </c>
      <c r="D363" s="515" t="s">
        <v>2026</v>
      </c>
      <c r="E363" s="648"/>
      <c r="F363" s="649">
        <f t="shared" si="75"/>
        <v>0</v>
      </c>
      <c r="G363" s="549"/>
      <c r="H363" s="550"/>
      <c r="I363" s="550"/>
      <c r="J363" s="551"/>
      <c r="K363" s="4" t="str">
        <f t="shared" si="74"/>
        <v/>
      </c>
      <c r="L363" s="508"/>
    </row>
    <row r="364" spans="1:26" ht="18.75" hidden="1" customHeight="1">
      <c r="A364" s="14">
        <v>45</v>
      </c>
      <c r="B364" s="293"/>
      <c r="C364" s="470">
        <v>3050</v>
      </c>
      <c r="D364" s="471" t="s">
        <v>2027</v>
      </c>
      <c r="E364" s="650"/>
      <c r="F364" s="651">
        <f t="shared" si="75"/>
        <v>0</v>
      </c>
      <c r="G364" s="552"/>
      <c r="H364" s="553"/>
      <c r="I364" s="553"/>
      <c r="J364" s="554"/>
      <c r="K364" s="4" t="str">
        <f t="shared" si="74"/>
        <v/>
      </c>
      <c r="L364" s="508"/>
    </row>
    <row r="365" spans="1:26" ht="18.75" hidden="1" customHeight="1">
      <c r="A365" s="14">
        <v>50</v>
      </c>
      <c r="B365" s="293"/>
      <c r="C365" s="472">
        <v>3061</v>
      </c>
      <c r="D365" s="515" t="s">
        <v>2028</v>
      </c>
      <c r="E365" s="648"/>
      <c r="F365" s="649">
        <f t="shared" si="75"/>
        <v>0</v>
      </c>
      <c r="G365" s="549"/>
      <c r="H365" s="550"/>
      <c r="I365" s="550"/>
      <c r="J365" s="551"/>
      <c r="K365" s="4" t="str">
        <f t="shared" si="74"/>
        <v/>
      </c>
      <c r="L365" s="508"/>
    </row>
    <row r="366" spans="1:26" ht="18.75" hidden="1" customHeight="1">
      <c r="A366" s="14">
        <v>60</v>
      </c>
      <c r="B366" s="293"/>
      <c r="C366" s="470">
        <v>3081</v>
      </c>
      <c r="D366" s="471" t="s">
        <v>2029</v>
      </c>
      <c r="E366" s="650"/>
      <c r="F366" s="651">
        <f t="shared" si="75"/>
        <v>0</v>
      </c>
      <c r="G366" s="552"/>
      <c r="H366" s="553"/>
      <c r="I366" s="553"/>
      <c r="J366" s="554"/>
      <c r="K366" s="4" t="str">
        <f t="shared" si="74"/>
        <v/>
      </c>
      <c r="L366" s="508"/>
    </row>
    <row r="367" spans="1:26" ht="18.75" hidden="1" customHeight="1">
      <c r="A367" s="14"/>
      <c r="B367" s="293"/>
      <c r="C367" s="296" t="s">
        <v>899</v>
      </c>
      <c r="D367" s="297" t="s">
        <v>2030</v>
      </c>
      <c r="E367" s="646"/>
      <c r="F367" s="647">
        <f t="shared" si="75"/>
        <v>0</v>
      </c>
      <c r="G367" s="546"/>
      <c r="H367" s="547"/>
      <c r="I367" s="547"/>
      <c r="J367" s="548"/>
      <c r="K367" s="4" t="str">
        <f t="shared" si="74"/>
        <v/>
      </c>
      <c r="L367" s="508"/>
    </row>
    <row r="368" spans="1:26" ht="18.75" hidden="1" customHeight="1">
      <c r="A368" s="14">
        <v>65</v>
      </c>
      <c r="B368" s="293"/>
      <c r="C368" s="296">
        <v>3083</v>
      </c>
      <c r="D368" s="297" t="s">
        <v>2031</v>
      </c>
      <c r="E368" s="646"/>
      <c r="F368" s="647">
        <f t="shared" si="75"/>
        <v>0</v>
      </c>
      <c r="G368" s="546"/>
      <c r="H368" s="547"/>
      <c r="I368" s="547"/>
      <c r="J368" s="548"/>
      <c r="K368" s="4" t="str">
        <f t="shared" si="74"/>
        <v/>
      </c>
      <c r="L368" s="508"/>
    </row>
    <row r="369" spans="1:26" ht="18.75" hidden="1" customHeight="1">
      <c r="A369" s="14">
        <v>65</v>
      </c>
      <c r="B369" s="293"/>
      <c r="C369" s="296">
        <v>3089</v>
      </c>
      <c r="D369" s="517" t="s">
        <v>2032</v>
      </c>
      <c r="E369" s="646"/>
      <c r="F369" s="647">
        <f t="shared" si="75"/>
        <v>0</v>
      </c>
      <c r="G369" s="546"/>
      <c r="H369" s="547"/>
      <c r="I369" s="547"/>
      <c r="J369" s="548"/>
      <c r="K369" s="4" t="str">
        <f t="shared" si="74"/>
        <v/>
      </c>
      <c r="L369" s="508"/>
    </row>
    <row r="370" spans="1:26" ht="18.75" hidden="1" customHeight="1">
      <c r="A370" s="14">
        <v>65</v>
      </c>
      <c r="B370" s="293"/>
      <c r="C370" s="299">
        <v>3090</v>
      </c>
      <c r="D370" s="327" t="s">
        <v>987</v>
      </c>
      <c r="E370" s="652"/>
      <c r="F370" s="653">
        <f t="shared" si="75"/>
        <v>0</v>
      </c>
      <c r="G370" s="555"/>
      <c r="H370" s="556"/>
      <c r="I370" s="556"/>
      <c r="J370" s="557"/>
      <c r="K370" s="4" t="str">
        <f t="shared" si="74"/>
        <v/>
      </c>
      <c r="L370" s="508"/>
    </row>
    <row r="371" spans="1:26" s="353" customFormat="1" ht="18.75" hidden="1" customHeight="1">
      <c r="A371" s="17">
        <v>70</v>
      </c>
      <c r="B371" s="502">
        <v>3100</v>
      </c>
      <c r="C371" s="2181" t="s">
        <v>2033</v>
      </c>
      <c r="D371" s="2182"/>
      <c r="E371" s="1736">
        <f t="shared" ref="E371:J371" si="76">SUM(E372:E378)</f>
        <v>0</v>
      </c>
      <c r="F371" s="504">
        <f t="shared" si="76"/>
        <v>0</v>
      </c>
      <c r="G371" s="539">
        <f t="shared" si="76"/>
        <v>0</v>
      </c>
      <c r="H371" s="540">
        <f t="shared" si="76"/>
        <v>0</v>
      </c>
      <c r="I371" s="1517">
        <f t="shared" si="76"/>
        <v>0</v>
      </c>
      <c r="J371" s="542">
        <f t="shared" si="76"/>
        <v>0</v>
      </c>
      <c r="K371" s="4" t="str">
        <f t="shared" si="74"/>
        <v/>
      </c>
      <c r="L371" s="508"/>
      <c r="M371" s="351"/>
      <c r="N371" s="351"/>
      <c r="O371" s="351"/>
      <c r="P371" s="351"/>
      <c r="Q371" s="351"/>
      <c r="R371" s="351"/>
      <c r="S371" s="351"/>
      <c r="T371" s="351"/>
      <c r="U371" s="351"/>
      <c r="V371" s="351"/>
      <c r="W371" s="351"/>
      <c r="X371" s="351"/>
      <c r="Y371" s="351"/>
      <c r="Z371" s="351"/>
    </row>
    <row r="372" spans="1:26" ht="18.75" hidden="1" customHeight="1">
      <c r="A372" s="25">
        <v>75</v>
      </c>
      <c r="B372" s="293"/>
      <c r="C372" s="498">
        <v>3110</v>
      </c>
      <c r="D372" s="528" t="s">
        <v>1238</v>
      </c>
      <c r="E372" s="654"/>
      <c r="F372" s="655">
        <f t="shared" ref="F372:F378" si="77">G372+H372+I372+J372</f>
        <v>0</v>
      </c>
      <c r="G372" s="558"/>
      <c r="H372" s="559"/>
      <c r="I372" s="559"/>
      <c r="J372" s="560"/>
      <c r="K372" s="4" t="str">
        <f t="shared" si="74"/>
        <v/>
      </c>
      <c r="L372" s="508"/>
    </row>
    <row r="373" spans="1:26" ht="18.75" hidden="1" customHeight="1">
      <c r="A373" s="9">
        <v>80</v>
      </c>
      <c r="B373" s="500"/>
      <c r="C373" s="470">
        <v>3111</v>
      </c>
      <c r="D373" s="529" t="s">
        <v>1239</v>
      </c>
      <c r="E373" s="650"/>
      <c r="F373" s="651">
        <f t="shared" si="77"/>
        <v>0</v>
      </c>
      <c r="G373" s="552"/>
      <c r="H373" s="553"/>
      <c r="I373" s="553"/>
      <c r="J373" s="554"/>
      <c r="K373" s="4" t="str">
        <f t="shared" si="74"/>
        <v/>
      </c>
      <c r="L373" s="508"/>
      <c r="M373" s="353"/>
      <c r="N373" s="353"/>
      <c r="O373" s="353"/>
      <c r="P373" s="353"/>
      <c r="Q373" s="353"/>
      <c r="R373" s="353"/>
      <c r="S373" s="353"/>
      <c r="T373" s="353"/>
      <c r="U373" s="353"/>
      <c r="V373" s="353"/>
      <c r="W373" s="353"/>
      <c r="X373" s="353"/>
      <c r="Y373" s="353"/>
      <c r="Z373" s="353"/>
    </row>
    <row r="374" spans="1:26" ht="24" hidden="1" customHeight="1">
      <c r="A374" s="9">
        <v>85</v>
      </c>
      <c r="B374" s="500"/>
      <c r="C374" s="296">
        <v>3112</v>
      </c>
      <c r="D374" s="340" t="s">
        <v>1240</v>
      </c>
      <c r="E374" s="646"/>
      <c r="F374" s="647">
        <f t="shared" si="77"/>
        <v>0</v>
      </c>
      <c r="G374" s="546"/>
      <c r="H374" s="547"/>
      <c r="I374" s="547"/>
      <c r="J374" s="548"/>
      <c r="K374" s="4" t="str">
        <f t="shared" si="74"/>
        <v/>
      </c>
      <c r="L374" s="508"/>
    </row>
    <row r="375" spans="1:26" ht="18.75" hidden="1" customHeight="1">
      <c r="A375" s="9">
        <v>90</v>
      </c>
      <c r="B375" s="500"/>
      <c r="C375" s="296">
        <v>3113</v>
      </c>
      <c r="D375" s="340" t="s">
        <v>2034</v>
      </c>
      <c r="E375" s="646"/>
      <c r="F375" s="647">
        <f t="shared" si="77"/>
        <v>0</v>
      </c>
      <c r="G375" s="546"/>
      <c r="H375" s="547"/>
      <c r="I375" s="547"/>
      <c r="J375" s="548"/>
      <c r="K375" s="4" t="str">
        <f t="shared" si="74"/>
        <v/>
      </c>
      <c r="L375" s="508"/>
    </row>
    <row r="376" spans="1:26" ht="18.75" hidden="1" customHeight="1">
      <c r="A376" s="9">
        <v>91</v>
      </c>
      <c r="B376" s="500"/>
      <c r="C376" s="296">
        <v>3118</v>
      </c>
      <c r="D376" s="340" t="s">
        <v>1242</v>
      </c>
      <c r="E376" s="646"/>
      <c r="F376" s="647">
        <f t="shared" si="77"/>
        <v>0</v>
      </c>
      <c r="G376" s="546"/>
      <c r="H376" s="547"/>
      <c r="I376" s="547"/>
      <c r="J376" s="548"/>
      <c r="K376" s="4" t="str">
        <f t="shared" si="74"/>
        <v/>
      </c>
      <c r="L376" s="508"/>
    </row>
    <row r="377" spans="1:26" ht="18.75" hidden="1" customHeight="1">
      <c r="A377" s="9"/>
      <c r="B377" s="500"/>
      <c r="C377" s="472">
        <v>3128</v>
      </c>
      <c r="D377" s="526" t="s">
        <v>1241</v>
      </c>
      <c r="E377" s="656"/>
      <c r="F377" s="649">
        <f t="shared" si="77"/>
        <v>0</v>
      </c>
      <c r="G377" s="549"/>
      <c r="H377" s="550"/>
      <c r="I377" s="550"/>
      <c r="J377" s="551"/>
      <c r="K377" s="4" t="str">
        <f t="shared" si="74"/>
        <v/>
      </c>
      <c r="L377" s="508"/>
    </row>
    <row r="378" spans="1:26" ht="18.75" hidden="1" customHeight="1">
      <c r="A378" s="9">
        <v>100</v>
      </c>
      <c r="B378" s="293"/>
      <c r="C378" s="380">
        <v>3120</v>
      </c>
      <c r="D378" s="530" t="s">
        <v>604</v>
      </c>
      <c r="E378" s="657"/>
      <c r="F378" s="494">
        <f t="shared" si="77"/>
        <v>0</v>
      </c>
      <c r="G378" s="561"/>
      <c r="H378" s="562"/>
      <c r="I378" s="562"/>
      <c r="J378" s="563"/>
      <c r="K378" s="4" t="str">
        <f t="shared" si="74"/>
        <v/>
      </c>
      <c r="L378" s="508"/>
    </row>
    <row r="379" spans="1:26" s="353" customFormat="1" ht="18.75" hidden="1" customHeight="1">
      <c r="A379" s="8">
        <v>115</v>
      </c>
      <c r="B379" s="502">
        <v>3200</v>
      </c>
      <c r="C379" s="2181" t="s">
        <v>988</v>
      </c>
      <c r="D379" s="2182"/>
      <c r="E379" s="1736">
        <f t="shared" ref="E379:J379" si="78">SUM(E380:E383)</f>
        <v>0</v>
      </c>
      <c r="F379" s="504">
        <f t="shared" si="78"/>
        <v>0</v>
      </c>
      <c r="G379" s="539">
        <f t="shared" si="78"/>
        <v>0</v>
      </c>
      <c r="H379" s="540">
        <f t="shared" si="78"/>
        <v>0</v>
      </c>
      <c r="I379" s="541">
        <f t="shared" si="78"/>
        <v>0</v>
      </c>
      <c r="J379" s="542">
        <f t="shared" si="78"/>
        <v>0</v>
      </c>
      <c r="K379" s="4" t="str">
        <f t="shared" si="74"/>
        <v/>
      </c>
      <c r="L379" s="508"/>
      <c r="M379" s="351"/>
      <c r="N379" s="351"/>
      <c r="O379" s="351"/>
      <c r="P379" s="351"/>
      <c r="Q379" s="351"/>
      <c r="R379" s="351"/>
      <c r="S379" s="351"/>
      <c r="T379" s="351"/>
      <c r="U379" s="351"/>
      <c r="V379" s="351"/>
      <c r="W379" s="351"/>
      <c r="X379" s="351"/>
      <c r="Y379" s="351"/>
      <c r="Z379" s="351"/>
    </row>
    <row r="380" spans="1:26" ht="18.75" hidden="1" customHeight="1">
      <c r="A380" s="8">
        <v>120</v>
      </c>
      <c r="B380" s="293"/>
      <c r="C380" s="294">
        <v>3210</v>
      </c>
      <c r="D380" s="348" t="s">
        <v>2035</v>
      </c>
      <c r="E380" s="644"/>
      <c r="F380" s="645">
        <f>G380+H380+I380+J380</f>
        <v>0</v>
      </c>
      <c r="G380" s="543"/>
      <c r="H380" s="544"/>
      <c r="I380" s="544"/>
      <c r="J380" s="545"/>
      <c r="K380" s="4" t="str">
        <f t="shared" si="74"/>
        <v/>
      </c>
      <c r="L380" s="508"/>
    </row>
    <row r="381" spans="1:26" ht="18.75" hidden="1" customHeight="1">
      <c r="A381" s="9">
        <v>125</v>
      </c>
      <c r="B381" s="302"/>
      <c r="C381" s="472">
        <v>3220</v>
      </c>
      <c r="D381" s="526" t="s">
        <v>842</v>
      </c>
      <c r="E381" s="648"/>
      <c r="F381" s="649">
        <f>G381+H381+I381+J381</f>
        <v>0</v>
      </c>
      <c r="G381" s="549"/>
      <c r="H381" s="550"/>
      <c r="I381" s="550"/>
      <c r="J381" s="551"/>
      <c r="K381" s="4" t="str">
        <f t="shared" si="74"/>
        <v/>
      </c>
      <c r="L381" s="508"/>
      <c r="M381" s="353"/>
      <c r="N381" s="353"/>
      <c r="O381" s="353"/>
      <c r="P381" s="353"/>
      <c r="Q381" s="353"/>
      <c r="R381" s="353"/>
      <c r="S381" s="353"/>
      <c r="T381" s="353"/>
      <c r="U381" s="353"/>
      <c r="V381" s="353"/>
      <c r="W381" s="353"/>
      <c r="X381" s="353"/>
      <c r="Y381" s="353"/>
      <c r="Z381" s="353"/>
    </row>
    <row r="382" spans="1:26" ht="18.75" hidden="1" customHeight="1">
      <c r="A382" s="9">
        <v>130</v>
      </c>
      <c r="B382" s="293"/>
      <c r="C382" s="470">
        <v>3230</v>
      </c>
      <c r="D382" s="529" t="s">
        <v>989</v>
      </c>
      <c r="E382" s="650"/>
      <c r="F382" s="651">
        <f>G382+H382+I382+J382</f>
        <v>0</v>
      </c>
      <c r="G382" s="552"/>
      <c r="H382" s="553"/>
      <c r="I382" s="553"/>
      <c r="J382" s="554"/>
      <c r="K382" s="4" t="str">
        <f t="shared" si="74"/>
        <v/>
      </c>
      <c r="L382" s="508"/>
    </row>
    <row r="383" spans="1:26" ht="18.75" hidden="1" customHeight="1">
      <c r="A383" s="14">
        <v>135</v>
      </c>
      <c r="B383" s="293"/>
      <c r="C383" s="299">
        <v>3240</v>
      </c>
      <c r="D383" s="527" t="s">
        <v>990</v>
      </c>
      <c r="E383" s="652"/>
      <c r="F383" s="653">
        <f>G383+H383+I383+J383</f>
        <v>0</v>
      </c>
      <c r="G383" s="555"/>
      <c r="H383" s="556"/>
      <c r="I383" s="556"/>
      <c r="J383" s="557"/>
      <c r="K383" s="4" t="str">
        <f t="shared" si="74"/>
        <v/>
      </c>
      <c r="L383" s="508"/>
    </row>
    <row r="384" spans="1:26" s="353" customFormat="1" ht="18.75" hidden="1" customHeight="1">
      <c r="A384" s="17">
        <v>145</v>
      </c>
      <c r="B384" s="502">
        <v>6000</v>
      </c>
      <c r="C384" s="2181" t="s">
        <v>843</v>
      </c>
      <c r="D384" s="2182"/>
      <c r="E384" s="1736">
        <f t="shared" ref="E384:J384" si="79">+E385+E386</f>
        <v>0</v>
      </c>
      <c r="F384" s="504">
        <f t="shared" si="79"/>
        <v>0</v>
      </c>
      <c r="G384" s="539">
        <f t="shared" si="79"/>
        <v>0</v>
      </c>
      <c r="H384" s="540">
        <f t="shared" si="79"/>
        <v>0</v>
      </c>
      <c r="I384" s="541">
        <f t="shared" si="79"/>
        <v>0</v>
      </c>
      <c r="J384" s="542">
        <f t="shared" si="79"/>
        <v>0</v>
      </c>
      <c r="K384" s="4" t="str">
        <f t="shared" si="74"/>
        <v/>
      </c>
      <c r="L384" s="508"/>
      <c r="M384" s="351"/>
      <c r="N384" s="351"/>
      <c r="O384" s="351"/>
      <c r="P384" s="351"/>
      <c r="Q384" s="351"/>
      <c r="R384" s="351"/>
      <c r="S384" s="351"/>
      <c r="T384" s="351"/>
      <c r="U384" s="351"/>
      <c r="V384" s="351"/>
      <c r="W384" s="351"/>
      <c r="X384" s="351"/>
      <c r="Y384" s="351"/>
      <c r="Z384" s="351"/>
    </row>
    <row r="385" spans="1:26" ht="18.75" hidden="1" customHeight="1">
      <c r="A385" s="14">
        <v>150</v>
      </c>
      <c r="B385" s="300"/>
      <c r="C385" s="294">
        <v>6001</v>
      </c>
      <c r="D385" s="295" t="s">
        <v>1436</v>
      </c>
      <c r="E385" s="644"/>
      <c r="F385" s="645">
        <f>G385+H385+I385+J385</f>
        <v>0</v>
      </c>
      <c r="G385" s="543"/>
      <c r="H385" s="544"/>
      <c r="I385" s="544"/>
      <c r="J385" s="545"/>
      <c r="K385" s="4" t="str">
        <f t="shared" si="74"/>
        <v/>
      </c>
      <c r="L385" s="508"/>
    </row>
    <row r="386" spans="1:26" ht="18.75" hidden="1" customHeight="1">
      <c r="A386" s="14">
        <v>155</v>
      </c>
      <c r="B386" s="300"/>
      <c r="C386" s="299">
        <v>6002</v>
      </c>
      <c r="D386" s="334" t="s">
        <v>1437</v>
      </c>
      <c r="E386" s="652"/>
      <c r="F386" s="653">
        <f>G386+H386+I386+J386</f>
        <v>0</v>
      </c>
      <c r="G386" s="555"/>
      <c r="H386" s="556"/>
      <c r="I386" s="556"/>
      <c r="J386" s="557"/>
      <c r="K386" s="4" t="str">
        <f t="shared" si="74"/>
        <v/>
      </c>
      <c r="L386" s="508"/>
      <c r="M386" s="353"/>
      <c r="N386" s="353"/>
      <c r="O386" s="353"/>
      <c r="P386" s="353"/>
      <c r="Q386" s="353"/>
      <c r="R386" s="353"/>
      <c r="S386" s="353"/>
      <c r="T386" s="353"/>
      <c r="U386" s="353"/>
      <c r="V386" s="353"/>
      <c r="W386" s="353"/>
      <c r="X386" s="353"/>
      <c r="Y386" s="353"/>
      <c r="Z386" s="353"/>
    </row>
    <row r="387" spans="1:26" s="353" customFormat="1" ht="18.75" customHeight="1">
      <c r="A387" s="17">
        <v>160</v>
      </c>
      <c r="B387" s="502">
        <v>6100</v>
      </c>
      <c r="C387" s="2181" t="s">
        <v>844</v>
      </c>
      <c r="D387" s="2182"/>
      <c r="E387" s="1736">
        <f t="shared" ref="E387:J387" si="80">SUM(E388:E391)</f>
        <v>-526756</v>
      </c>
      <c r="F387" s="504">
        <f t="shared" si="80"/>
        <v>-511208</v>
      </c>
      <c r="G387" s="539">
        <f t="shared" si="80"/>
        <v>-511208</v>
      </c>
      <c r="H387" s="540">
        <f t="shared" si="80"/>
        <v>0</v>
      </c>
      <c r="I387" s="541">
        <f t="shared" si="80"/>
        <v>0</v>
      </c>
      <c r="J387" s="542">
        <f t="shared" si="80"/>
        <v>0</v>
      </c>
      <c r="K387" s="4">
        <f t="shared" si="74"/>
        <v>1</v>
      </c>
      <c r="L387" s="508"/>
      <c r="M387" s="351"/>
      <c r="N387" s="351"/>
      <c r="O387" s="351"/>
      <c r="P387" s="351"/>
      <c r="Q387" s="351"/>
      <c r="R387" s="351"/>
      <c r="S387" s="351"/>
      <c r="T387" s="351"/>
      <c r="U387" s="351"/>
      <c r="V387" s="351"/>
      <c r="W387" s="351"/>
      <c r="X387" s="351"/>
      <c r="Y387" s="351"/>
      <c r="Z387" s="351"/>
    </row>
    <row r="388" spans="1:26" ht="18.75" hidden="1" customHeight="1">
      <c r="A388" s="14">
        <v>165</v>
      </c>
      <c r="B388" s="300"/>
      <c r="C388" s="294">
        <v>6101</v>
      </c>
      <c r="D388" s="295" t="s">
        <v>900</v>
      </c>
      <c r="E388" s="644"/>
      <c r="F388" s="645">
        <f>G388+H388+I388+J388</f>
        <v>0</v>
      </c>
      <c r="G388" s="543"/>
      <c r="H388" s="544"/>
      <c r="I388" s="544"/>
      <c r="J388" s="545"/>
      <c r="K388" s="4" t="str">
        <f t="shared" si="74"/>
        <v/>
      </c>
      <c r="L388" s="508"/>
    </row>
    <row r="389" spans="1:26" ht="18.75" customHeight="1">
      <c r="A389" s="14">
        <v>170</v>
      </c>
      <c r="B389" s="300"/>
      <c r="C389" s="296">
        <v>6102</v>
      </c>
      <c r="D389" s="332" t="s">
        <v>901</v>
      </c>
      <c r="E389" s="646">
        <v>-384756</v>
      </c>
      <c r="F389" s="647">
        <f>G389+H389+I389+J389</f>
        <v>-384756</v>
      </c>
      <c r="G389" s="546">
        <v>-384756</v>
      </c>
      <c r="H389" s="547">
        <v>0</v>
      </c>
      <c r="I389" s="547">
        <v>0</v>
      </c>
      <c r="J389" s="548">
        <v>0</v>
      </c>
      <c r="K389" s="4">
        <f t="shared" si="74"/>
        <v>1</v>
      </c>
      <c r="L389" s="508"/>
      <c r="M389" s="353"/>
      <c r="N389" s="353"/>
      <c r="O389" s="353"/>
      <c r="P389" s="353"/>
      <c r="Q389" s="353"/>
      <c r="R389" s="353"/>
      <c r="S389" s="353"/>
      <c r="T389" s="353"/>
      <c r="U389" s="353"/>
      <c r="V389" s="353"/>
      <c r="W389" s="353"/>
      <c r="X389" s="353"/>
      <c r="Y389" s="353"/>
      <c r="Z389" s="353"/>
    </row>
    <row r="390" spans="1:26" ht="18.75" customHeight="1">
      <c r="A390" s="14">
        <v>180</v>
      </c>
      <c r="B390" s="302"/>
      <c r="C390" s="296">
        <v>6105</v>
      </c>
      <c r="D390" s="332" t="s">
        <v>1179</v>
      </c>
      <c r="E390" s="658">
        <v>17082</v>
      </c>
      <c r="F390" s="647">
        <f>G390+H390+I390+J390</f>
        <v>17081</v>
      </c>
      <c r="G390" s="546">
        <v>17081</v>
      </c>
      <c r="H390" s="547">
        <v>0</v>
      </c>
      <c r="I390" s="547">
        <v>0</v>
      </c>
      <c r="J390" s="548">
        <v>0</v>
      </c>
      <c r="K390" s="4">
        <f t="shared" si="74"/>
        <v>1</v>
      </c>
      <c r="L390" s="508"/>
    </row>
    <row r="391" spans="1:26" ht="18.75" customHeight="1">
      <c r="A391" s="14">
        <v>180</v>
      </c>
      <c r="B391" s="302"/>
      <c r="C391" s="299">
        <v>6109</v>
      </c>
      <c r="D391" s="518" t="s">
        <v>845</v>
      </c>
      <c r="E391" s="659">
        <v>-159082</v>
      </c>
      <c r="F391" s="653">
        <f>G391+H391+I391+J391</f>
        <v>-143533</v>
      </c>
      <c r="G391" s="555">
        <v>-143533</v>
      </c>
      <c r="H391" s="556">
        <v>0</v>
      </c>
      <c r="I391" s="556">
        <v>0</v>
      </c>
      <c r="J391" s="557">
        <v>0</v>
      </c>
      <c r="K391" s="4">
        <f t="shared" si="74"/>
        <v>1</v>
      </c>
      <c r="L391" s="508"/>
    </row>
    <row r="392" spans="1:26" s="353" customFormat="1" ht="18.75" hidden="1" customHeight="1">
      <c r="A392" s="8">
        <v>185</v>
      </c>
      <c r="B392" s="502">
        <v>6200</v>
      </c>
      <c r="C392" s="2181" t="s">
        <v>846</v>
      </c>
      <c r="D392" s="2182"/>
      <c r="E392" s="1736">
        <f t="shared" ref="E392:J392" si="81">+E393+E394</f>
        <v>0</v>
      </c>
      <c r="F392" s="504">
        <f t="shared" si="81"/>
        <v>0</v>
      </c>
      <c r="G392" s="539">
        <f t="shared" si="81"/>
        <v>0</v>
      </c>
      <c r="H392" s="540">
        <f t="shared" si="81"/>
        <v>0</v>
      </c>
      <c r="I392" s="541">
        <f t="shared" si="81"/>
        <v>0</v>
      </c>
      <c r="J392" s="542">
        <f t="shared" si="81"/>
        <v>0</v>
      </c>
      <c r="K392" s="4" t="str">
        <f t="shared" si="74"/>
        <v/>
      </c>
      <c r="L392" s="508"/>
      <c r="M392" s="351"/>
      <c r="N392" s="351"/>
      <c r="O392" s="351"/>
      <c r="P392" s="351"/>
      <c r="Q392" s="351"/>
      <c r="R392" s="351"/>
      <c r="S392" s="351"/>
      <c r="T392" s="351"/>
      <c r="U392" s="351"/>
      <c r="V392" s="351"/>
      <c r="W392" s="351"/>
      <c r="X392" s="351"/>
      <c r="Y392" s="351"/>
      <c r="Z392" s="351"/>
    </row>
    <row r="393" spans="1:26" ht="18.75" hidden="1" customHeight="1">
      <c r="A393" s="9">
        <v>190</v>
      </c>
      <c r="B393" s="501"/>
      <c r="C393" s="294">
        <v>6201</v>
      </c>
      <c r="D393" s="519" t="s">
        <v>1439</v>
      </c>
      <c r="E393" s="644"/>
      <c r="F393" s="645">
        <f>G393+H393+I393+J393</f>
        <v>0</v>
      </c>
      <c r="G393" s="543"/>
      <c r="H393" s="544"/>
      <c r="I393" s="544"/>
      <c r="J393" s="545"/>
      <c r="K393" s="4" t="str">
        <f t="shared" si="74"/>
        <v/>
      </c>
      <c r="L393" s="508"/>
    </row>
    <row r="394" spans="1:26" ht="18.75" hidden="1" customHeight="1">
      <c r="A394" s="9">
        <v>195</v>
      </c>
      <c r="B394" s="293"/>
      <c r="C394" s="299">
        <v>6202</v>
      </c>
      <c r="D394" s="520" t="s">
        <v>1438</v>
      </c>
      <c r="E394" s="652"/>
      <c r="F394" s="653">
        <f>G394+H394+I394+J394</f>
        <v>0</v>
      </c>
      <c r="G394" s="555"/>
      <c r="H394" s="556"/>
      <c r="I394" s="556"/>
      <c r="J394" s="557"/>
      <c r="K394" s="4" t="str">
        <f t="shared" si="74"/>
        <v/>
      </c>
      <c r="L394" s="508"/>
      <c r="M394" s="353"/>
      <c r="N394" s="353"/>
      <c r="O394" s="353"/>
      <c r="P394" s="353"/>
      <c r="Q394" s="353"/>
      <c r="R394" s="353"/>
      <c r="S394" s="353"/>
      <c r="T394" s="353"/>
      <c r="U394" s="353"/>
      <c r="V394" s="353"/>
      <c r="W394" s="353"/>
      <c r="X394" s="353"/>
      <c r="Y394" s="353"/>
      <c r="Z394" s="353"/>
    </row>
    <row r="395" spans="1:26" s="353" customFormat="1" ht="18.75" hidden="1" customHeight="1">
      <c r="A395" s="8">
        <v>200</v>
      </c>
      <c r="B395" s="502">
        <v>6300</v>
      </c>
      <c r="C395" s="2181" t="s">
        <v>847</v>
      </c>
      <c r="D395" s="2182"/>
      <c r="E395" s="1736">
        <f t="shared" ref="E395:J395" si="82">+E396+E397</f>
        <v>0</v>
      </c>
      <c r="F395" s="504">
        <f t="shared" si="82"/>
        <v>0</v>
      </c>
      <c r="G395" s="539">
        <f t="shared" si="82"/>
        <v>0</v>
      </c>
      <c r="H395" s="540">
        <f t="shared" si="82"/>
        <v>0</v>
      </c>
      <c r="I395" s="541">
        <f t="shared" si="82"/>
        <v>0</v>
      </c>
      <c r="J395" s="542">
        <f t="shared" si="82"/>
        <v>0</v>
      </c>
      <c r="K395" s="4" t="str">
        <f t="shared" si="74"/>
        <v/>
      </c>
      <c r="L395" s="508"/>
      <c r="M395" s="351"/>
      <c r="N395" s="351"/>
      <c r="O395" s="351"/>
      <c r="P395" s="351"/>
      <c r="Q395" s="351"/>
      <c r="R395" s="351"/>
      <c r="S395" s="351"/>
      <c r="T395" s="351"/>
      <c r="U395" s="351"/>
      <c r="V395" s="351"/>
      <c r="W395" s="351"/>
      <c r="X395" s="351"/>
      <c r="Y395" s="351"/>
      <c r="Z395" s="351"/>
    </row>
    <row r="396" spans="1:26" ht="18.75" hidden="1" customHeight="1">
      <c r="A396" s="9">
        <v>205</v>
      </c>
      <c r="B396" s="293"/>
      <c r="C396" s="294">
        <v>6301</v>
      </c>
      <c r="D396" s="519" t="s">
        <v>1439</v>
      </c>
      <c r="E396" s="644"/>
      <c r="F396" s="645">
        <f>G396+H396+I396+J396</f>
        <v>0</v>
      </c>
      <c r="G396" s="543"/>
      <c r="H396" s="544"/>
      <c r="I396" s="544"/>
      <c r="J396" s="545"/>
      <c r="K396" s="4" t="str">
        <f t="shared" si="74"/>
        <v/>
      </c>
      <c r="L396" s="508"/>
    </row>
    <row r="397" spans="1:26" ht="18.75" hidden="1" customHeight="1">
      <c r="A397" s="14">
        <v>206</v>
      </c>
      <c r="B397" s="293"/>
      <c r="C397" s="299">
        <v>6302</v>
      </c>
      <c r="D397" s="520" t="s">
        <v>1438</v>
      </c>
      <c r="E397" s="652"/>
      <c r="F397" s="653">
        <f>G397+H397+I397+J397</f>
        <v>0</v>
      </c>
      <c r="G397" s="555"/>
      <c r="H397" s="556"/>
      <c r="I397" s="556"/>
      <c r="J397" s="557"/>
      <c r="K397" s="4" t="str">
        <f t="shared" si="74"/>
        <v/>
      </c>
      <c r="L397" s="508"/>
      <c r="M397" s="353"/>
      <c r="N397" s="353"/>
      <c r="O397" s="353"/>
      <c r="P397" s="353"/>
      <c r="Q397" s="353"/>
      <c r="R397" s="353"/>
      <c r="S397" s="353"/>
      <c r="T397" s="353"/>
      <c r="U397" s="353"/>
      <c r="V397" s="353"/>
      <c r="W397" s="353"/>
      <c r="X397" s="353"/>
      <c r="Y397" s="353"/>
      <c r="Z397" s="353"/>
    </row>
    <row r="398" spans="1:26" s="366" customFormat="1" ht="18.75" hidden="1" customHeight="1">
      <c r="A398" s="12">
        <v>210</v>
      </c>
      <c r="B398" s="502">
        <v>6400</v>
      </c>
      <c r="C398" s="2181" t="s">
        <v>1244</v>
      </c>
      <c r="D398" s="2182"/>
      <c r="E398" s="1736">
        <f t="shared" ref="E398:J398" si="83">+E399+E400</f>
        <v>0</v>
      </c>
      <c r="F398" s="504">
        <f t="shared" si="83"/>
        <v>0</v>
      </c>
      <c r="G398" s="539">
        <f t="shared" si="83"/>
        <v>0</v>
      </c>
      <c r="H398" s="540">
        <f t="shared" si="83"/>
        <v>0</v>
      </c>
      <c r="I398" s="541">
        <f t="shared" si="83"/>
        <v>0</v>
      </c>
      <c r="J398" s="542">
        <f t="shared" si="83"/>
        <v>0</v>
      </c>
      <c r="K398" s="4" t="str">
        <f t="shared" si="74"/>
        <v/>
      </c>
      <c r="L398" s="508"/>
      <c r="M398" s="351"/>
      <c r="N398" s="351"/>
      <c r="O398" s="351"/>
      <c r="P398" s="351"/>
      <c r="Q398" s="351"/>
      <c r="R398" s="351"/>
      <c r="S398" s="351"/>
      <c r="T398" s="351"/>
      <c r="U398" s="351"/>
      <c r="V398" s="351"/>
      <c r="W398" s="351"/>
      <c r="X398" s="351"/>
      <c r="Y398" s="351"/>
      <c r="Z398" s="351"/>
    </row>
    <row r="399" spans="1:26" s="359" customFormat="1" ht="18.75" hidden="1" customHeight="1">
      <c r="A399" s="13">
        <v>211</v>
      </c>
      <c r="B399" s="302"/>
      <c r="C399" s="521">
        <v>6401</v>
      </c>
      <c r="D399" s="522" t="s">
        <v>1439</v>
      </c>
      <c r="E399" s="644"/>
      <c r="F399" s="645">
        <f>G399+H399+I399+J399</f>
        <v>0</v>
      </c>
      <c r="G399" s="543"/>
      <c r="H399" s="544"/>
      <c r="I399" s="544"/>
      <c r="J399" s="545"/>
      <c r="K399" s="4" t="str">
        <f t="shared" si="74"/>
        <v/>
      </c>
      <c r="L399" s="508"/>
      <c r="M399" s="351"/>
      <c r="N399" s="351"/>
      <c r="O399" s="351"/>
      <c r="P399" s="351"/>
      <c r="Q399" s="351"/>
      <c r="R399" s="351"/>
      <c r="S399" s="351"/>
      <c r="T399" s="351"/>
      <c r="U399" s="351"/>
      <c r="V399" s="351"/>
      <c r="W399" s="351"/>
      <c r="X399" s="351"/>
      <c r="Y399" s="351"/>
      <c r="Z399" s="351"/>
    </row>
    <row r="400" spans="1:26" s="359" customFormat="1" ht="18.75" hidden="1" customHeight="1">
      <c r="A400" s="13">
        <v>212</v>
      </c>
      <c r="B400" s="302"/>
      <c r="C400" s="523">
        <v>6402</v>
      </c>
      <c r="D400" s="524" t="s">
        <v>1438</v>
      </c>
      <c r="E400" s="652"/>
      <c r="F400" s="653">
        <f>G400+H400+I400+J400</f>
        <v>0</v>
      </c>
      <c r="G400" s="555"/>
      <c r="H400" s="556"/>
      <c r="I400" s="556"/>
      <c r="J400" s="557"/>
      <c r="K400" s="4" t="str">
        <f t="shared" si="74"/>
        <v/>
      </c>
      <c r="L400" s="508"/>
      <c r="M400" s="366"/>
      <c r="N400" s="366"/>
      <c r="O400" s="366"/>
      <c r="P400" s="366"/>
      <c r="Q400" s="366"/>
      <c r="R400" s="366"/>
      <c r="S400" s="366"/>
      <c r="T400" s="366"/>
      <c r="U400" s="366"/>
      <c r="V400" s="366"/>
      <c r="W400" s="366"/>
      <c r="X400" s="366"/>
      <c r="Y400" s="366"/>
      <c r="Z400" s="366"/>
    </row>
    <row r="401" spans="1:26" s="366" customFormat="1" ht="18.75" hidden="1" customHeight="1">
      <c r="A401" s="26">
        <v>213</v>
      </c>
      <c r="B401" s="502">
        <v>6500</v>
      </c>
      <c r="C401" s="2181" t="s">
        <v>1770</v>
      </c>
      <c r="D401" s="2182"/>
      <c r="E401" s="503"/>
      <c r="F401" s="504">
        <f>G401+H401+I401+J401</f>
        <v>0</v>
      </c>
      <c r="G401" s="1514"/>
      <c r="H401" s="1515"/>
      <c r="I401" s="1515"/>
      <c r="J401" s="1516"/>
      <c r="K401" s="4" t="str">
        <f t="shared" si="74"/>
        <v/>
      </c>
      <c r="L401" s="508"/>
      <c r="M401" s="359"/>
      <c r="N401" s="359"/>
      <c r="O401" s="359"/>
      <c r="P401" s="359"/>
      <c r="Q401" s="359"/>
      <c r="R401" s="359"/>
      <c r="S401" s="359"/>
      <c r="T401" s="359"/>
      <c r="U401" s="359"/>
      <c r="V401" s="359"/>
      <c r="W401" s="359"/>
      <c r="X401" s="359"/>
      <c r="Y401" s="359"/>
      <c r="Z401" s="359"/>
    </row>
    <row r="402" spans="1:26" s="353" customFormat="1" ht="18.75" customHeight="1">
      <c r="A402" s="8">
        <v>215</v>
      </c>
      <c r="B402" s="502">
        <v>6600</v>
      </c>
      <c r="C402" s="2181" t="s">
        <v>1771</v>
      </c>
      <c r="D402" s="2182"/>
      <c r="E402" s="1736">
        <f t="shared" ref="E402:J402" si="84">+E403+E404</f>
        <v>1541854</v>
      </c>
      <c r="F402" s="504">
        <f t="shared" si="84"/>
        <v>1363496</v>
      </c>
      <c r="G402" s="539">
        <f t="shared" si="84"/>
        <v>1363496</v>
      </c>
      <c r="H402" s="540">
        <f t="shared" si="84"/>
        <v>0</v>
      </c>
      <c r="I402" s="541">
        <f t="shared" si="84"/>
        <v>0</v>
      </c>
      <c r="J402" s="542">
        <f t="shared" si="84"/>
        <v>0</v>
      </c>
      <c r="K402" s="1531">
        <f>(IF($E402&lt;&gt;0,$K$2,IF($F402&lt;&gt;0,$K$2,IF($F403&lt;&gt;0,$K$2,IF($F404&lt;&gt;0,$K$2,"")))))</f>
        <v>1</v>
      </c>
      <c r="L402" s="508"/>
      <c r="M402" s="359"/>
      <c r="N402" s="359"/>
      <c r="O402" s="359"/>
      <c r="P402" s="359"/>
      <c r="Q402" s="359"/>
      <c r="R402" s="359"/>
      <c r="S402" s="359"/>
      <c r="T402" s="359"/>
      <c r="U402" s="359"/>
      <c r="V402" s="359"/>
      <c r="W402" s="359"/>
      <c r="X402" s="359"/>
      <c r="Y402" s="359"/>
      <c r="Z402" s="359"/>
    </row>
    <row r="403" spans="1:26" ht="18.75" hidden="1" customHeight="1">
      <c r="A403" s="11">
        <v>220</v>
      </c>
      <c r="B403" s="293"/>
      <c r="C403" s="294">
        <v>6601</v>
      </c>
      <c r="D403" s="295" t="s">
        <v>849</v>
      </c>
      <c r="E403" s="644"/>
      <c r="F403" s="645">
        <f>G403+H403+I403+J403</f>
        <v>0</v>
      </c>
      <c r="G403" s="543"/>
      <c r="H403" s="544"/>
      <c r="I403" s="544"/>
      <c r="J403" s="545"/>
      <c r="K403" s="4" t="str">
        <f t="shared" si="74"/>
        <v/>
      </c>
      <c r="L403" s="508"/>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850</v>
      </c>
      <c r="E404" s="652">
        <v>1541854</v>
      </c>
      <c r="F404" s="653">
        <f>G404+H404+I404+J404</f>
        <v>1363496</v>
      </c>
      <c r="G404" s="555">
        <v>1363496</v>
      </c>
      <c r="H404" s="556">
        <v>0</v>
      </c>
      <c r="I404" s="556">
        <v>0</v>
      </c>
      <c r="J404" s="557">
        <v>0</v>
      </c>
      <c r="K404" s="4">
        <f t="shared" si="74"/>
        <v>1</v>
      </c>
      <c r="L404" s="508"/>
      <c r="M404" s="353"/>
      <c r="N404" s="353"/>
      <c r="O404" s="353"/>
      <c r="P404" s="353"/>
      <c r="Q404" s="353"/>
      <c r="R404" s="353"/>
      <c r="S404" s="353"/>
      <c r="T404" s="353"/>
      <c r="U404" s="353"/>
      <c r="V404" s="353"/>
      <c r="W404" s="353"/>
      <c r="X404" s="353"/>
      <c r="Y404" s="353"/>
      <c r="Z404" s="353"/>
    </row>
    <row r="405" spans="1:26" s="353" customFormat="1" ht="18.75" hidden="1" customHeight="1">
      <c r="A405" s="8">
        <v>215</v>
      </c>
      <c r="B405" s="502">
        <v>6700</v>
      </c>
      <c r="C405" s="2181" t="s">
        <v>902</v>
      </c>
      <c r="D405" s="2182"/>
      <c r="E405" s="1736">
        <f t="shared" ref="E405:J405" si="85">+E406+E407</f>
        <v>0</v>
      </c>
      <c r="F405" s="504">
        <f t="shared" si="85"/>
        <v>0</v>
      </c>
      <c r="G405" s="539">
        <f t="shared" si="85"/>
        <v>0</v>
      </c>
      <c r="H405" s="540">
        <f t="shared" si="85"/>
        <v>0</v>
      </c>
      <c r="I405" s="541">
        <f t="shared" si="85"/>
        <v>0</v>
      </c>
      <c r="J405" s="542">
        <f t="shared" si="85"/>
        <v>0</v>
      </c>
      <c r="K405" s="4" t="str">
        <f t="shared" si="74"/>
        <v/>
      </c>
      <c r="L405" s="508"/>
      <c r="M405" s="351"/>
      <c r="N405" s="351"/>
      <c r="O405" s="351"/>
      <c r="P405" s="351"/>
      <c r="Q405" s="351"/>
      <c r="R405" s="351"/>
      <c r="S405" s="351"/>
      <c r="T405" s="351"/>
      <c r="U405" s="351"/>
      <c r="V405" s="351"/>
      <c r="W405" s="351"/>
      <c r="X405" s="351"/>
      <c r="Y405" s="351"/>
      <c r="Z405" s="351"/>
    </row>
    <row r="406" spans="1:26" ht="18.75" hidden="1" customHeight="1">
      <c r="A406" s="11">
        <v>220</v>
      </c>
      <c r="B406" s="293"/>
      <c r="C406" s="294">
        <v>6701</v>
      </c>
      <c r="D406" s="295" t="s">
        <v>903</v>
      </c>
      <c r="E406" s="644"/>
      <c r="F406" s="645">
        <f>G406+H406+I406+J406</f>
        <v>0</v>
      </c>
      <c r="G406" s="543"/>
      <c r="H406" s="544"/>
      <c r="I406" s="544"/>
      <c r="J406" s="545"/>
      <c r="K406" s="4" t="str">
        <f t="shared" si="74"/>
        <v/>
      </c>
      <c r="L406" s="508"/>
    </row>
    <row r="407" spans="1:26" ht="18.75" hidden="1" customHeight="1">
      <c r="A407" s="9">
        <v>225</v>
      </c>
      <c r="B407" s="293"/>
      <c r="C407" s="299">
        <v>6702</v>
      </c>
      <c r="D407" s="334" t="s">
        <v>991</v>
      </c>
      <c r="E407" s="652"/>
      <c r="F407" s="653">
        <f>G407+H407+I407+J407</f>
        <v>0</v>
      </c>
      <c r="G407" s="555"/>
      <c r="H407" s="556"/>
      <c r="I407" s="556"/>
      <c r="J407" s="557"/>
      <c r="K407" s="4" t="str">
        <f t="shared" si="74"/>
        <v/>
      </c>
      <c r="L407" s="508"/>
      <c r="M407" s="353"/>
      <c r="N407" s="353"/>
      <c r="O407" s="353"/>
      <c r="P407" s="353"/>
      <c r="Q407" s="353"/>
      <c r="R407" s="353"/>
      <c r="S407" s="353"/>
      <c r="T407" s="353"/>
      <c r="U407" s="353"/>
      <c r="V407" s="353"/>
      <c r="W407" s="353"/>
      <c r="X407" s="353"/>
      <c r="Y407" s="353"/>
      <c r="Z407" s="353"/>
    </row>
    <row r="408" spans="1:26" s="353" customFormat="1" ht="18.75" customHeight="1">
      <c r="A408" s="8">
        <v>230</v>
      </c>
      <c r="B408" s="502">
        <v>6900</v>
      </c>
      <c r="C408" s="2181" t="s">
        <v>851</v>
      </c>
      <c r="D408" s="2182"/>
      <c r="E408" s="1736">
        <f t="shared" ref="E408:J408" si="86">SUM(E409:E414)</f>
        <v>0</v>
      </c>
      <c r="F408" s="504">
        <f t="shared" si="86"/>
        <v>176830</v>
      </c>
      <c r="G408" s="539">
        <f t="shared" si="86"/>
        <v>0</v>
      </c>
      <c r="H408" s="540">
        <f t="shared" si="86"/>
        <v>0</v>
      </c>
      <c r="I408" s="541">
        <f t="shared" si="86"/>
        <v>0</v>
      </c>
      <c r="J408" s="542">
        <f t="shared" si="86"/>
        <v>176830</v>
      </c>
      <c r="K408" s="1531">
        <f>(IF($E408&lt;&gt;0,$K$2,IF($F408&lt;&gt;0,$K$2,IF($F409&lt;&gt;0,$K$2,IF($F410&lt;&gt;0,$K$2,IF($F411&lt;&gt;0,$K$2,IF($F412&lt;&gt;0,$K$2,IF($F413&lt;&gt;0,$K$2,IF($F414&lt;&gt;0,$K$2,"")))))))))</f>
        <v>1</v>
      </c>
      <c r="L408" s="508"/>
      <c r="M408" s="351"/>
      <c r="N408" s="351"/>
      <c r="O408" s="351"/>
      <c r="P408" s="351"/>
      <c r="Q408" s="351"/>
      <c r="R408" s="351"/>
      <c r="S408" s="351"/>
      <c r="T408" s="351"/>
      <c r="U408" s="351"/>
      <c r="V408" s="351"/>
      <c r="W408" s="351"/>
      <c r="X408" s="351"/>
      <c r="Y408" s="351"/>
      <c r="Z408" s="351"/>
    </row>
    <row r="409" spans="1:26" ht="18.75" customHeight="1">
      <c r="A409" s="9">
        <v>235</v>
      </c>
      <c r="B409" s="305"/>
      <c r="C409" s="525">
        <v>6901</v>
      </c>
      <c r="D409" s="295" t="s">
        <v>904</v>
      </c>
      <c r="E409" s="660"/>
      <c r="F409" s="645">
        <f t="shared" ref="F409:F414" si="87">G409+H409+I409+J409</f>
        <v>31348</v>
      </c>
      <c r="G409" s="1487">
        <v>0</v>
      </c>
      <c r="H409" s="1488">
        <v>0</v>
      </c>
      <c r="I409" s="1488">
        <v>0</v>
      </c>
      <c r="J409" s="545">
        <v>31348</v>
      </c>
      <c r="K409" s="4">
        <f t="shared" si="74"/>
        <v>1</v>
      </c>
      <c r="L409" s="508"/>
    </row>
    <row r="410" spans="1:26" ht="18.75" customHeight="1">
      <c r="A410" s="9">
        <v>240</v>
      </c>
      <c r="B410" s="305"/>
      <c r="C410" s="296">
        <v>6905</v>
      </c>
      <c r="D410" s="332" t="s">
        <v>1772</v>
      </c>
      <c r="E410" s="658"/>
      <c r="F410" s="647">
        <f t="shared" si="87"/>
        <v>80466</v>
      </c>
      <c r="G410" s="1489">
        <v>0</v>
      </c>
      <c r="H410" s="1490">
        <v>0</v>
      </c>
      <c r="I410" s="1490">
        <v>0</v>
      </c>
      <c r="J410" s="548">
        <v>80466</v>
      </c>
      <c r="K410" s="4">
        <f t="shared" si="74"/>
        <v>1</v>
      </c>
      <c r="L410" s="508"/>
      <c r="M410" s="353"/>
      <c r="N410" s="353"/>
      <c r="O410" s="353"/>
      <c r="P410" s="353"/>
      <c r="Q410" s="353"/>
      <c r="R410" s="353"/>
      <c r="S410" s="353"/>
      <c r="T410" s="353"/>
      <c r="U410" s="353"/>
      <c r="V410" s="353"/>
      <c r="W410" s="353"/>
      <c r="X410" s="353"/>
      <c r="Y410" s="353"/>
      <c r="Z410" s="353"/>
    </row>
    <row r="411" spans="1:26" ht="18.75" customHeight="1">
      <c r="A411" s="9">
        <v>240</v>
      </c>
      <c r="B411" s="305"/>
      <c r="C411" s="296">
        <v>6906</v>
      </c>
      <c r="D411" s="332" t="s">
        <v>1773</v>
      </c>
      <c r="E411" s="658"/>
      <c r="F411" s="647">
        <f t="shared" si="87"/>
        <v>32811</v>
      </c>
      <c r="G411" s="1489">
        <v>0</v>
      </c>
      <c r="H411" s="1490">
        <v>0</v>
      </c>
      <c r="I411" s="1490">
        <v>0</v>
      </c>
      <c r="J411" s="548">
        <v>32811</v>
      </c>
      <c r="K411" s="4">
        <f t="shared" si="74"/>
        <v>1</v>
      </c>
      <c r="L411" s="508"/>
    </row>
    <row r="412" spans="1:26" ht="18.75" customHeight="1">
      <c r="A412" s="9">
        <v>245</v>
      </c>
      <c r="B412" s="305"/>
      <c r="C412" s="296">
        <v>6907</v>
      </c>
      <c r="D412" s="332" t="s">
        <v>1245</v>
      </c>
      <c r="E412" s="658"/>
      <c r="F412" s="647">
        <f t="shared" si="87"/>
        <v>16029</v>
      </c>
      <c r="G412" s="1489">
        <v>0</v>
      </c>
      <c r="H412" s="1490">
        <v>0</v>
      </c>
      <c r="I412" s="1490">
        <v>0</v>
      </c>
      <c r="J412" s="548">
        <v>16029</v>
      </c>
      <c r="K412" s="4">
        <f t="shared" si="74"/>
        <v>1</v>
      </c>
      <c r="L412" s="508"/>
    </row>
    <row r="413" spans="1:26" ht="18.75" customHeight="1">
      <c r="A413" s="9">
        <v>250</v>
      </c>
      <c r="B413" s="305"/>
      <c r="C413" s="296">
        <v>6908</v>
      </c>
      <c r="D413" s="332" t="s">
        <v>905</v>
      </c>
      <c r="E413" s="658"/>
      <c r="F413" s="647">
        <f t="shared" si="87"/>
        <v>16176</v>
      </c>
      <c r="G413" s="1489">
        <v>0</v>
      </c>
      <c r="H413" s="1490">
        <v>0</v>
      </c>
      <c r="I413" s="1490">
        <v>0</v>
      </c>
      <c r="J413" s="548">
        <v>16176</v>
      </c>
      <c r="K413" s="4">
        <f t="shared" si="74"/>
        <v>1</v>
      </c>
      <c r="L413" s="508"/>
    </row>
    <row r="414" spans="1:26" ht="18.75" hidden="1" customHeight="1">
      <c r="A414" s="9">
        <v>255</v>
      </c>
      <c r="B414" s="305"/>
      <c r="C414" s="299">
        <v>6909</v>
      </c>
      <c r="D414" s="334" t="s">
        <v>906</v>
      </c>
      <c r="E414" s="652"/>
      <c r="F414" s="653">
        <f t="shared" si="87"/>
        <v>0</v>
      </c>
      <c r="G414" s="1491">
        <v>0</v>
      </c>
      <c r="H414" s="1492">
        <v>0</v>
      </c>
      <c r="I414" s="1492">
        <v>0</v>
      </c>
      <c r="J414" s="557"/>
      <c r="K414" s="4" t="str">
        <f t="shared" si="74"/>
        <v/>
      </c>
      <c r="L414" s="508"/>
    </row>
    <row r="415" spans="1:26" ht="20.25" customHeight="1" thickBot="1">
      <c r="A415" s="14">
        <v>260</v>
      </c>
      <c r="B415" s="1053" t="s">
        <v>1220</v>
      </c>
      <c r="C415" s="672" t="s">
        <v>1933</v>
      </c>
      <c r="D415" s="673" t="s">
        <v>1235</v>
      </c>
      <c r="E415" s="509">
        <f t="shared" ref="E415:J415" si="88">SUM(E357,E371,E379,E384,E387,E392,E395,E398,E401,E402,E405,E408)</f>
        <v>1015098</v>
      </c>
      <c r="F415" s="509">
        <f t="shared" si="88"/>
        <v>1029118</v>
      </c>
      <c r="G415" s="564">
        <f t="shared" si="88"/>
        <v>852288</v>
      </c>
      <c r="H415" s="565">
        <f t="shared" si="88"/>
        <v>0</v>
      </c>
      <c r="I415" s="565">
        <f t="shared" si="88"/>
        <v>0</v>
      </c>
      <c r="J415" s="1528">
        <f t="shared" si="88"/>
        <v>176830</v>
      </c>
      <c r="K415" s="4">
        <v>1</v>
      </c>
      <c r="L415" s="507"/>
    </row>
    <row r="416" spans="1:26" ht="16.5" hidden="1" thickTop="1">
      <c r="A416" s="14">
        <v>261</v>
      </c>
      <c r="B416" s="1107" t="s">
        <v>1247</v>
      </c>
      <c r="C416" s="757"/>
      <c r="D416" s="758" t="s">
        <v>1769</v>
      </c>
      <c r="E416" s="661"/>
      <c r="F416" s="573"/>
      <c r="G416" s="567"/>
      <c r="H416" s="568"/>
      <c r="I416" s="567"/>
      <c r="J416" s="569"/>
      <c r="K416" s="4" t="str">
        <f t="shared" si="74"/>
        <v/>
      </c>
      <c r="L416" s="507"/>
    </row>
    <row r="417" spans="1:26" ht="16.5" hidden="1" thickTop="1">
      <c r="A417" s="14">
        <v>262</v>
      </c>
      <c r="B417" s="510"/>
      <c r="C417" s="511"/>
      <c r="D417" s="512"/>
      <c r="E417" s="574"/>
      <c r="F417" s="575"/>
      <c r="G417" s="570"/>
      <c r="H417" s="571"/>
      <c r="I417" s="570"/>
      <c r="J417" s="572"/>
      <c r="K417" s="4" t="str">
        <f t="shared" si="74"/>
        <v/>
      </c>
      <c r="L417" s="513"/>
    </row>
    <row r="418" spans="1:26" s="353" customFormat="1" ht="18" hidden="1" customHeight="1">
      <c r="A418" s="17">
        <v>265</v>
      </c>
      <c r="B418" s="502">
        <v>7400</v>
      </c>
      <c r="C418" s="2181" t="s">
        <v>1136</v>
      </c>
      <c r="D418" s="2182"/>
      <c r="E418" s="503"/>
      <c r="F418" s="504">
        <f>G418+H418+I418+J418</f>
        <v>0</v>
      </c>
      <c r="G418" s="1514"/>
      <c r="H418" s="1515"/>
      <c r="I418" s="1515"/>
      <c r="J418" s="1516"/>
      <c r="K418" s="4" t="str">
        <f t="shared" si="74"/>
        <v/>
      </c>
      <c r="L418" s="508"/>
      <c r="M418" s="351"/>
      <c r="N418" s="351"/>
      <c r="O418" s="351"/>
      <c r="P418" s="351"/>
      <c r="Q418" s="351"/>
      <c r="R418" s="351"/>
      <c r="S418" s="351"/>
      <c r="T418" s="351"/>
      <c r="U418" s="351"/>
      <c r="V418" s="351"/>
      <c r="W418" s="351"/>
      <c r="X418" s="351"/>
      <c r="Y418" s="351"/>
      <c r="Z418" s="351"/>
    </row>
    <row r="419" spans="1:26" s="353" customFormat="1" ht="18" hidden="1" customHeight="1">
      <c r="A419" s="17">
        <v>275</v>
      </c>
      <c r="B419" s="502">
        <v>7500</v>
      </c>
      <c r="C419" s="2181" t="s">
        <v>907</v>
      </c>
      <c r="D419" s="2182"/>
      <c r="E419" s="503"/>
      <c r="F419" s="504">
        <f>G419+H419+I419+J419</f>
        <v>0</v>
      </c>
      <c r="G419" s="1514"/>
      <c r="H419" s="1515"/>
      <c r="I419" s="1515"/>
      <c r="J419" s="1516"/>
      <c r="K419" s="4" t="str">
        <f t="shared" si="74"/>
        <v/>
      </c>
      <c r="L419" s="508"/>
      <c r="M419" s="351"/>
      <c r="N419" s="351"/>
      <c r="O419" s="351"/>
      <c r="P419" s="351"/>
      <c r="Q419" s="351"/>
      <c r="R419" s="351"/>
      <c r="S419" s="351"/>
      <c r="T419" s="351"/>
      <c r="U419" s="351"/>
      <c r="V419" s="351"/>
      <c r="W419" s="351"/>
      <c r="X419" s="351"/>
      <c r="Y419" s="351"/>
      <c r="Z419" s="351"/>
    </row>
    <row r="420" spans="1:26" s="353" customFormat="1" ht="18" hidden="1" customHeight="1">
      <c r="A420" s="8">
        <v>285</v>
      </c>
      <c r="B420" s="502">
        <v>7600</v>
      </c>
      <c r="C420" s="2181" t="s">
        <v>852</v>
      </c>
      <c r="D420" s="2182"/>
      <c r="E420" s="503"/>
      <c r="F420" s="504">
        <f>G420+H420+I420+J420</f>
        <v>0</v>
      </c>
      <c r="G420" s="1514"/>
      <c r="H420" s="1515"/>
      <c r="I420" s="1515"/>
      <c r="J420" s="1516"/>
      <c r="K420" s="4" t="str">
        <f t="shared" si="74"/>
        <v/>
      </c>
      <c r="L420" s="508"/>
    </row>
    <row r="421" spans="1:26" s="353" customFormat="1" ht="18" hidden="1" customHeight="1">
      <c r="A421" s="8">
        <v>295</v>
      </c>
      <c r="B421" s="502">
        <v>7700</v>
      </c>
      <c r="C421" s="2181" t="s">
        <v>853</v>
      </c>
      <c r="D421" s="2182"/>
      <c r="E421" s="503"/>
      <c r="F421" s="504">
        <f>G421+H421+I421+J421</f>
        <v>0</v>
      </c>
      <c r="G421" s="1514"/>
      <c r="H421" s="1515"/>
      <c r="I421" s="1515"/>
      <c r="J421" s="1516"/>
      <c r="K421" s="4" t="str">
        <f>(IF($E421&lt;&gt;0,$K$2,IF($F421&lt;&gt;0,$K$2,IF($G421&lt;&gt;0,$K$2,IF($H421&lt;&gt;0,$K$2,IF($I421&lt;&gt;0,$K$2,IF($J421&lt;&gt;0,$K$2,"")))))))</f>
        <v/>
      </c>
      <c r="L421" s="508"/>
    </row>
    <row r="422" spans="1:26" s="353" customFormat="1" ht="18.75" hidden="1" customHeight="1">
      <c r="A422" s="8">
        <v>215</v>
      </c>
      <c r="B422" s="502">
        <v>7800</v>
      </c>
      <c r="C422" s="2181" t="s">
        <v>1318</v>
      </c>
      <c r="D422" s="2182"/>
      <c r="E422" s="1736">
        <f t="shared" ref="E422:J422" si="89">+E423+E424</f>
        <v>0</v>
      </c>
      <c r="F422" s="504">
        <f t="shared" si="89"/>
        <v>0</v>
      </c>
      <c r="G422" s="539">
        <f t="shared" si="89"/>
        <v>0</v>
      </c>
      <c r="H422" s="540">
        <f t="shared" si="89"/>
        <v>0</v>
      </c>
      <c r="I422" s="541">
        <f t="shared" si="89"/>
        <v>0</v>
      </c>
      <c r="J422" s="542">
        <f t="shared" si="89"/>
        <v>0</v>
      </c>
      <c r="K422" s="4" t="str">
        <f>(IF($E422&lt;&gt;0,$K$2,IF($F422&lt;&gt;0,$K$2,IF($G422&lt;&gt;0,$K$2,IF($H422&lt;&gt;0,$K$2,IF($I422&lt;&gt;0,$K$2,IF($J422&lt;&gt;0,$K$2,"")))))))</f>
        <v/>
      </c>
      <c r="L422" s="508"/>
    </row>
    <row r="423" spans="1:26" ht="18" hidden="1" customHeight="1">
      <c r="A423" s="11">
        <v>220</v>
      </c>
      <c r="B423" s="293"/>
      <c r="C423" s="294">
        <v>7833</v>
      </c>
      <c r="D423" s="295" t="s">
        <v>908</v>
      </c>
      <c r="E423" s="644"/>
      <c r="F423" s="645">
        <f>G423+H423+I423+J423</f>
        <v>0</v>
      </c>
      <c r="G423" s="543"/>
      <c r="H423" s="544"/>
      <c r="I423" s="544"/>
      <c r="J423" s="545"/>
      <c r="K423" s="4" t="str">
        <f>(IF($E423&lt;&gt;0,$K$2,IF($F423&lt;&gt;0,$K$2,IF($G423&lt;&gt;0,$K$2,IF($H423&lt;&gt;0,$K$2,IF($I423&lt;&gt;0,$K$2,IF($J423&lt;&gt;0,$K$2,"")))))))</f>
        <v/>
      </c>
      <c r="L423" s="508"/>
      <c r="M423" s="353"/>
      <c r="N423" s="353"/>
      <c r="O423" s="353"/>
      <c r="P423" s="353"/>
      <c r="Q423" s="353"/>
      <c r="R423" s="353"/>
      <c r="S423" s="353"/>
      <c r="T423" s="353"/>
      <c r="U423" s="353"/>
      <c r="V423" s="353"/>
      <c r="W423" s="353"/>
      <c r="X423" s="353"/>
      <c r="Y423" s="353"/>
      <c r="Z423" s="353"/>
    </row>
    <row r="424" spans="1:26" ht="16.5" hidden="1" thickTop="1">
      <c r="A424" s="9">
        <v>225</v>
      </c>
      <c r="B424" s="293"/>
      <c r="C424" s="320">
        <v>7888</v>
      </c>
      <c r="D424" s="333" t="s">
        <v>1243</v>
      </c>
      <c r="E424" s="662"/>
      <c r="F424" s="663">
        <f>G424+H424+I424+J424</f>
        <v>0</v>
      </c>
      <c r="G424" s="555"/>
      <c r="H424" s="556"/>
      <c r="I424" s="556"/>
      <c r="J424" s="557"/>
      <c r="K424" s="4" t="str">
        <f>(IF($E424&lt;&gt;0,$K$2,IF($F424&lt;&gt;0,$K$2,IF($G424&lt;&gt;0,$K$2,IF($H424&lt;&gt;0,$K$2,IF($I424&lt;&gt;0,$K$2,IF($J424&lt;&gt;0,$K$2,"")))))))</f>
        <v/>
      </c>
      <c r="L424" s="508"/>
      <c r="M424" s="353"/>
      <c r="N424" s="353"/>
      <c r="O424" s="353"/>
      <c r="P424" s="353"/>
      <c r="Q424" s="353"/>
      <c r="R424" s="353"/>
      <c r="S424" s="353"/>
      <c r="T424" s="353"/>
      <c r="U424" s="353"/>
      <c r="V424" s="353"/>
      <c r="W424" s="353"/>
      <c r="X424" s="353"/>
      <c r="Y424" s="353"/>
      <c r="Z424" s="353"/>
    </row>
    <row r="425" spans="1:26" ht="20.25" customHeight="1" thickTop="1" thickBot="1">
      <c r="A425" s="9">
        <v>315</v>
      </c>
      <c r="B425" s="1423" t="s">
        <v>1220</v>
      </c>
      <c r="C425" s="1424" t="s">
        <v>1933</v>
      </c>
      <c r="D425" s="1425" t="s">
        <v>1236</v>
      </c>
      <c r="E425" s="509">
        <f t="shared" ref="E425:J425" si="90">SUM(E418,E419,E420,E421,E422)</f>
        <v>0</v>
      </c>
      <c r="F425" s="509">
        <f t="shared" si="90"/>
        <v>0</v>
      </c>
      <c r="G425" s="1426">
        <f t="shared" si="90"/>
        <v>0</v>
      </c>
      <c r="H425" s="1427">
        <f t="shared" si="90"/>
        <v>0</v>
      </c>
      <c r="I425" s="1427">
        <f t="shared" si="90"/>
        <v>0</v>
      </c>
      <c r="J425" s="566">
        <f t="shared" si="90"/>
        <v>0</v>
      </c>
      <c r="K425" s="4">
        <v>1</v>
      </c>
      <c r="L425" s="507"/>
    </row>
    <row r="426" spans="1:26" ht="15" customHeight="1" thickTop="1">
      <c r="A426" s="9"/>
      <c r="B426" s="775"/>
      <c r="C426" s="775"/>
      <c r="D426" s="1125"/>
      <c r="E426" s="775"/>
      <c r="F426" s="775"/>
      <c r="G426" s="775"/>
      <c r="H426" s="775"/>
      <c r="I426" s="775"/>
      <c r="J426" s="775"/>
      <c r="K426" s="4">
        <v>1</v>
      </c>
      <c r="L426" s="507"/>
    </row>
    <row r="427" spans="1:26">
      <c r="A427" s="9"/>
      <c r="B427" s="1428"/>
      <c r="C427" s="1428"/>
      <c r="D427" s="1429"/>
      <c r="E427" s="1430"/>
      <c r="F427" s="1430"/>
      <c r="G427" s="1430"/>
      <c r="H427" s="1430"/>
      <c r="I427" s="1430"/>
      <c r="J427" s="1430"/>
      <c r="K427" s="4">
        <v>1</v>
      </c>
      <c r="L427" s="507"/>
    </row>
    <row r="428" spans="1:26">
      <c r="A428" s="9"/>
      <c r="B428" s="775"/>
      <c r="C428" s="1122"/>
      <c r="D428" s="1148"/>
      <c r="E428" s="776"/>
      <c r="F428" s="776"/>
      <c r="G428" s="776"/>
      <c r="H428" s="776"/>
      <c r="I428" s="776"/>
      <c r="J428" s="776"/>
      <c r="K428" s="4">
        <v>1</v>
      </c>
      <c r="L428" s="531"/>
    </row>
    <row r="429" spans="1:26" ht="21" customHeight="1">
      <c r="A429" s="9"/>
      <c r="B429" s="2183" t="str">
        <f>$B$7</f>
        <v>ОТЧЕТНИ ДАННИ ПО ЕБК ЗА ИЗПЪЛНЕНИЕТО НА БЮДЖЕТА</v>
      </c>
      <c r="C429" s="2184"/>
      <c r="D429" s="2184"/>
      <c r="E429" s="776"/>
      <c r="F429" s="776"/>
      <c r="G429" s="776"/>
      <c r="H429" s="776"/>
      <c r="I429" s="776"/>
      <c r="J429" s="1164"/>
      <c r="K429" s="4">
        <v>1</v>
      </c>
      <c r="L429" s="531"/>
    </row>
    <row r="430" spans="1:26" ht="18.75" customHeight="1">
      <c r="A430" s="9"/>
      <c r="B430" s="775"/>
      <c r="C430" s="1122"/>
      <c r="D430" s="1148"/>
      <c r="E430" s="1149" t="s">
        <v>1230</v>
      </c>
      <c r="F430" s="1149" t="s">
        <v>2083</v>
      </c>
      <c r="G430" s="776"/>
      <c r="H430" s="776"/>
      <c r="I430" s="776"/>
      <c r="J430" s="776"/>
      <c r="K430" s="4">
        <v>1</v>
      </c>
      <c r="L430" s="531"/>
    </row>
    <row r="431" spans="1:26" ht="27" customHeight="1">
      <c r="A431" s="9"/>
      <c r="B431" s="2137" t="str">
        <f>$B$9</f>
        <v>ОБЛАСТНА АДМИНИСТРАЦИЯ ПАЗАРДЖИК</v>
      </c>
      <c r="C431" s="2138"/>
      <c r="D431" s="2139"/>
      <c r="E431" s="1068">
        <f>$E$9</f>
        <v>42736</v>
      </c>
      <c r="F431" s="1396">
        <f>$F$9</f>
        <v>43100</v>
      </c>
      <c r="G431" s="776"/>
      <c r="H431" s="776"/>
      <c r="I431" s="776"/>
      <c r="J431" s="776"/>
      <c r="K431" s="4">
        <v>1</v>
      </c>
      <c r="L431" s="531"/>
    </row>
    <row r="432" spans="1:26">
      <c r="A432" s="9"/>
      <c r="B432" s="1154" t="str">
        <f>$B$10</f>
        <v xml:space="preserve">                                                            (наименование на разпоредителя с бюджет)</v>
      </c>
      <c r="C432" s="775"/>
      <c r="D432" s="1125"/>
      <c r="E432" s="776"/>
      <c r="F432" s="776"/>
      <c r="G432" s="776"/>
      <c r="H432" s="776"/>
      <c r="I432" s="776"/>
      <c r="J432" s="776"/>
      <c r="K432" s="4">
        <v>1</v>
      </c>
      <c r="L432" s="531"/>
    </row>
    <row r="433" spans="1:12" ht="5.25" customHeight="1">
      <c r="A433" s="9"/>
      <c r="B433" s="1154"/>
      <c r="C433" s="775"/>
      <c r="D433" s="1125"/>
      <c r="E433" s="1282"/>
      <c r="F433" s="776"/>
      <c r="G433" s="776"/>
      <c r="H433" s="776"/>
      <c r="I433" s="776"/>
      <c r="J433" s="776"/>
      <c r="K433" s="4">
        <v>1</v>
      </c>
      <c r="L433" s="531"/>
    </row>
    <row r="434" spans="1:12" ht="27.75" customHeight="1">
      <c r="A434" s="9"/>
      <c r="B434" s="2166" t="str">
        <f>$B$12</f>
        <v xml:space="preserve">Министерски съвет </v>
      </c>
      <c r="C434" s="2167"/>
      <c r="D434" s="2168"/>
      <c r="E434" s="1397" t="s">
        <v>1202</v>
      </c>
      <c r="F434" s="1900" t="str">
        <f>$F$12</f>
        <v>0300</v>
      </c>
      <c r="G434" s="776"/>
      <c r="H434" s="776"/>
      <c r="I434" s="776"/>
      <c r="J434" s="776"/>
      <c r="K434" s="4">
        <v>1</v>
      </c>
      <c r="L434" s="531"/>
    </row>
    <row r="435" spans="1:12">
      <c r="A435" s="9"/>
      <c r="B435" s="1398" t="str">
        <f>$B$13</f>
        <v xml:space="preserve">                                             (наименование на първостепенния разпоредител с бюджет)</v>
      </c>
      <c r="C435" s="1124"/>
      <c r="D435" s="776"/>
      <c r="E435" s="1282"/>
      <c r="F435" s="776"/>
      <c r="G435" s="776"/>
      <c r="H435" s="776"/>
      <c r="I435" s="776"/>
      <c r="J435" s="776"/>
      <c r="K435" s="4">
        <v>1</v>
      </c>
      <c r="L435" s="531"/>
    </row>
    <row r="436" spans="1:12" ht="19.5">
      <c r="A436" s="9"/>
      <c r="B436" s="776"/>
      <c r="C436" s="776"/>
      <c r="D436" s="1503" t="s">
        <v>1330</v>
      </c>
      <c r="E436" s="1163">
        <f>$E$15</f>
        <v>0</v>
      </c>
      <c r="F436" s="1498" t="str">
        <f>+$F$15</f>
        <v>БЮДЖЕТ</v>
      </c>
      <c r="G436" s="776"/>
      <c r="H436" s="776"/>
      <c r="I436" s="776"/>
      <c r="J436" s="776"/>
      <c r="K436" s="4">
        <v>1</v>
      </c>
      <c r="L436" s="531"/>
    </row>
    <row r="437" spans="1:12" ht="21" customHeight="1">
      <c r="A437" s="9"/>
      <c r="B437" s="776"/>
      <c r="C437" s="776"/>
      <c r="D437" s="776"/>
      <c r="E437" s="776"/>
      <c r="F437" s="776"/>
      <c r="G437" s="776"/>
      <c r="H437" s="776"/>
      <c r="I437" s="776"/>
      <c r="J437" s="776"/>
      <c r="K437" s="4">
        <v>1</v>
      </c>
      <c r="L437" s="531"/>
    </row>
    <row r="438" spans="1:12" ht="22.5" customHeight="1" thickBot="1">
      <c r="A438" s="9"/>
      <c r="B438" s="1431"/>
      <c r="C438" s="1122"/>
      <c r="D438" s="1143"/>
      <c r="E438" s="776"/>
      <c r="F438" s="1166"/>
      <c r="G438" s="1166"/>
      <c r="H438" s="1166"/>
      <c r="I438" s="1166"/>
      <c r="J438" s="1167" t="s">
        <v>2187</v>
      </c>
      <c r="K438" s="4">
        <v>1</v>
      </c>
      <c r="L438" s="531"/>
    </row>
    <row r="439" spans="1:12" ht="48" customHeight="1">
      <c r="A439" s="9"/>
      <c r="B439" s="1432"/>
      <c r="C439" s="1432"/>
      <c r="D439" s="1433" t="s">
        <v>1250</v>
      </c>
      <c r="E439" s="1434" t="s">
        <v>641</v>
      </c>
      <c r="F439" s="747" t="s">
        <v>1270</v>
      </c>
      <c r="G439" s="1435" t="s">
        <v>1214</v>
      </c>
      <c r="H439" s="1436" t="s">
        <v>911</v>
      </c>
      <c r="I439" s="1437" t="s">
        <v>1203</v>
      </c>
      <c r="J439" s="1438" t="s">
        <v>1204</v>
      </c>
      <c r="K439" s="4">
        <v>1</v>
      </c>
      <c r="L439" s="531"/>
    </row>
    <row r="440" spans="1:12" ht="19.5" thickBot="1">
      <c r="A440" s="9"/>
      <c r="B440" s="1439"/>
      <c r="C440" s="1184"/>
      <c r="D440" s="1440" t="s">
        <v>1188</v>
      </c>
      <c r="E440" s="1441" t="s">
        <v>1781</v>
      </c>
      <c r="F440" s="1442" t="s">
        <v>1271</v>
      </c>
      <c r="G440" s="1443" t="s">
        <v>925</v>
      </c>
      <c r="H440" s="532" t="s">
        <v>926</v>
      </c>
      <c r="I440" s="532" t="s">
        <v>898</v>
      </c>
      <c r="J440" s="533" t="s">
        <v>1185</v>
      </c>
      <c r="K440" s="4">
        <v>1</v>
      </c>
      <c r="L440" s="531"/>
    </row>
    <row r="441" spans="1:12" ht="21" customHeight="1" thickTop="1">
      <c r="A441" s="9"/>
      <c r="B441" s="1122"/>
      <c r="C441" s="1275"/>
      <c r="D441" s="1444" t="s">
        <v>1249</v>
      </c>
      <c r="E441" s="1445">
        <f t="shared" ref="E441:J441" si="91">+E168-E301+E415+E425</f>
        <v>0</v>
      </c>
      <c r="F441" s="1445">
        <f t="shared" si="91"/>
        <v>15</v>
      </c>
      <c r="G441" s="1446">
        <f t="shared" si="91"/>
        <v>-70323</v>
      </c>
      <c r="H441" s="1447">
        <f t="shared" si="91"/>
        <v>0</v>
      </c>
      <c r="I441" s="1447">
        <f t="shared" si="91"/>
        <v>54162</v>
      </c>
      <c r="J441" s="1448">
        <f t="shared" si="91"/>
        <v>16176</v>
      </c>
      <c r="K441" s="4">
        <v>1</v>
      </c>
      <c r="L441" s="531"/>
    </row>
    <row r="442" spans="1:12" ht="16.5" thickBot="1">
      <c r="A442" s="9"/>
      <c r="B442" s="1122"/>
      <c r="C442" s="1123"/>
      <c r="D442" s="1449" t="s">
        <v>1248</v>
      </c>
      <c r="E442" s="1450">
        <f t="shared" ref="E442:J443" si="92">+E593</f>
        <v>0</v>
      </c>
      <c r="F442" s="1450">
        <f t="shared" si="92"/>
        <v>-15</v>
      </c>
      <c r="G442" s="1451">
        <f t="shared" si="92"/>
        <v>70323</v>
      </c>
      <c r="H442" s="1452">
        <f t="shared" si="92"/>
        <v>0</v>
      </c>
      <c r="I442" s="1452">
        <f t="shared" si="92"/>
        <v>-54162</v>
      </c>
      <c r="J442" s="1453">
        <f t="shared" si="92"/>
        <v>-16176</v>
      </c>
      <c r="K442" s="4">
        <v>1</v>
      </c>
      <c r="L442" s="531"/>
    </row>
    <row r="443" spans="1:12" ht="18.75" customHeight="1" thickTop="1">
      <c r="A443" s="9"/>
      <c r="B443" s="1122"/>
      <c r="C443" s="1123"/>
      <c r="D443" s="1465">
        <f>+IF(+SUM(E443:J443)=0,0,"Контрола: дефицит/излишък = финансиране с обратен знак (V. + VІ. = 0)")</f>
        <v>0</v>
      </c>
      <c r="E443" s="1098">
        <f t="shared" si="92"/>
        <v>0</v>
      </c>
      <c r="F443" s="1099">
        <f t="shared" si="92"/>
        <v>0</v>
      </c>
      <c r="G443" s="1100">
        <f t="shared" si="92"/>
        <v>0</v>
      </c>
      <c r="H443" s="1100">
        <f t="shared" si="92"/>
        <v>0</v>
      </c>
      <c r="I443" s="1100">
        <f t="shared" si="92"/>
        <v>0</v>
      </c>
      <c r="J443" s="1100">
        <f t="shared" si="92"/>
        <v>0</v>
      </c>
      <c r="K443" s="4">
        <v>1</v>
      </c>
      <c r="L443" s="531"/>
    </row>
    <row r="444" spans="1:12">
      <c r="A444" s="9"/>
      <c r="B444" s="1454"/>
      <c r="C444" s="1454"/>
      <c r="D444" s="1455"/>
      <c r="E444" s="1456"/>
      <c r="F444" s="1456"/>
      <c r="G444" s="1456"/>
      <c r="H444" s="1456"/>
      <c r="I444" s="1456"/>
      <c r="J444" s="1456"/>
      <c r="K444" s="4">
        <v>1</v>
      </c>
      <c r="L444" s="531"/>
    </row>
    <row r="445" spans="1:12" ht="20.25" customHeight="1">
      <c r="A445" s="9"/>
      <c r="B445" s="2135" t="str">
        <f>$B$7</f>
        <v>ОТЧЕТНИ ДАННИ ПО ЕБК ЗА ИЗПЪЛНЕНИЕТО НА БЮДЖЕТА</v>
      </c>
      <c r="C445" s="2136"/>
      <c r="D445" s="2136"/>
      <c r="E445" s="776"/>
      <c r="F445" s="776"/>
      <c r="G445" s="776"/>
      <c r="H445" s="776"/>
      <c r="I445" s="776"/>
      <c r="J445" s="1147"/>
      <c r="K445" s="4">
        <v>1</v>
      </c>
      <c r="L445" s="531"/>
    </row>
    <row r="446" spans="1:12" ht="18.75" customHeight="1">
      <c r="A446" s="9"/>
      <c r="B446" s="775"/>
      <c r="C446" s="1122"/>
      <c r="D446" s="1148"/>
      <c r="E446" s="1149" t="s">
        <v>1230</v>
      </c>
      <c r="F446" s="1149" t="s">
        <v>2083</v>
      </c>
      <c r="G446" s="776"/>
      <c r="H446" s="776"/>
      <c r="I446" s="776"/>
      <c r="J446" s="776"/>
      <c r="K446" s="4">
        <v>1</v>
      </c>
      <c r="L446" s="531"/>
    </row>
    <row r="447" spans="1:12" ht="27" customHeight="1">
      <c r="A447" s="9"/>
      <c r="B447" s="2137" t="str">
        <f>$B$9</f>
        <v>ОБЛАСТНА АДМИНИСТРАЦИЯ ПАЗАРДЖИК</v>
      </c>
      <c r="C447" s="2138"/>
      <c r="D447" s="2139"/>
      <c r="E447" s="1068">
        <f>$E$9</f>
        <v>42736</v>
      </c>
      <c r="F447" s="1396">
        <f>$F$9</f>
        <v>43100</v>
      </c>
      <c r="G447" s="776"/>
      <c r="H447" s="776"/>
      <c r="I447" s="776"/>
      <c r="J447" s="776"/>
      <c r="K447" s="4">
        <v>1</v>
      </c>
      <c r="L447" s="531"/>
    </row>
    <row r="448" spans="1:12">
      <c r="A448" s="9"/>
      <c r="B448" s="1154" t="str">
        <f>$B$10</f>
        <v xml:space="preserve">                                                            (наименование на разпоредителя с бюджет)</v>
      </c>
      <c r="C448" s="775"/>
      <c r="D448" s="1125"/>
      <c r="E448" s="776"/>
      <c r="F448" s="776"/>
      <c r="G448" s="776"/>
      <c r="H448" s="776"/>
      <c r="I448" s="776"/>
      <c r="J448" s="776"/>
      <c r="K448" s="4">
        <v>1</v>
      </c>
      <c r="L448" s="531"/>
    </row>
    <row r="449" spans="1:26" ht="5.25" customHeight="1">
      <c r="A449" s="9"/>
      <c r="B449" s="1154"/>
      <c r="C449" s="775"/>
      <c r="D449" s="1125"/>
      <c r="E449" s="1282"/>
      <c r="F449" s="776"/>
      <c r="G449" s="776"/>
      <c r="H449" s="776"/>
      <c r="I449" s="776"/>
      <c r="J449" s="776"/>
      <c r="K449" s="4">
        <v>1</v>
      </c>
      <c r="L449" s="531"/>
    </row>
    <row r="450" spans="1:26" ht="27" customHeight="1">
      <c r="A450" s="9"/>
      <c r="B450" s="2166" t="str">
        <f>$B$12</f>
        <v xml:space="preserve">Министерски съвет </v>
      </c>
      <c r="C450" s="2167"/>
      <c r="D450" s="2168"/>
      <c r="E450" s="1397" t="s">
        <v>1202</v>
      </c>
      <c r="F450" s="1900" t="str">
        <f>$F$12</f>
        <v>0300</v>
      </c>
      <c r="G450" s="776"/>
      <c r="H450" s="776"/>
      <c r="I450" s="776"/>
      <c r="J450" s="776"/>
      <c r="K450" s="4">
        <v>1</v>
      </c>
      <c r="L450" s="531"/>
    </row>
    <row r="451" spans="1:26">
      <c r="A451" s="9"/>
      <c r="B451" s="776"/>
      <c r="C451" s="1124"/>
      <c r="D451" s="776"/>
      <c r="E451" s="1282"/>
      <c r="F451" s="776"/>
      <c r="G451" s="776"/>
      <c r="H451" s="776"/>
      <c r="I451" s="776"/>
      <c r="J451" s="776"/>
      <c r="K451" s="4">
        <v>1</v>
      </c>
      <c r="L451" s="531"/>
    </row>
    <row r="452" spans="1:26" ht="19.5">
      <c r="A452" s="9"/>
      <c r="B452" s="1161"/>
      <c r="C452" s="776"/>
      <c r="D452" s="1503" t="s">
        <v>1330</v>
      </c>
      <c r="E452" s="1163">
        <f>$E$15</f>
        <v>0</v>
      </c>
      <c r="F452" s="1498" t="str">
        <f>+$F$15</f>
        <v>БЮДЖЕТ</v>
      </c>
      <c r="G452" s="776"/>
      <c r="H452" s="1164"/>
      <c r="I452" s="776"/>
      <c r="J452" s="1164"/>
      <c r="K452" s="4">
        <v>1</v>
      </c>
      <c r="L452" s="531"/>
    </row>
    <row r="453" spans="1:26" ht="14.25" customHeight="1" thickBot="1">
      <c r="A453" s="9"/>
      <c r="B453" s="775"/>
      <c r="C453" s="1122"/>
      <c r="D453" s="1148"/>
      <c r="E453" s="776"/>
      <c r="F453" s="1166"/>
      <c r="G453" s="1166"/>
      <c r="H453" s="1166"/>
      <c r="I453" s="1166"/>
      <c r="J453" s="1167" t="s">
        <v>2187</v>
      </c>
      <c r="K453" s="4">
        <v>1</v>
      </c>
      <c r="L453" s="531"/>
    </row>
    <row r="454" spans="1:26" ht="22.5" customHeight="1">
      <c r="A454" s="9"/>
      <c r="B454" s="1466" t="s">
        <v>1337</v>
      </c>
      <c r="C454" s="1467"/>
      <c r="D454" s="1470"/>
      <c r="E454" s="1471" t="s">
        <v>2189</v>
      </c>
      <c r="F454" s="1472" t="s">
        <v>1217</v>
      </c>
      <c r="G454" s="1473"/>
      <c r="H454" s="1474"/>
      <c r="I454" s="1473"/>
      <c r="J454" s="1475"/>
      <c r="K454" s="4">
        <v>1</v>
      </c>
      <c r="L454" s="531"/>
    </row>
    <row r="455" spans="1:26" ht="60" customHeight="1">
      <c r="A455" s="9"/>
      <c r="B455" s="1468" t="s">
        <v>2137</v>
      </c>
      <c r="C455" s="1469" t="s">
        <v>2191</v>
      </c>
      <c r="D455" s="1457" t="s">
        <v>1766</v>
      </c>
      <c r="E455" s="1476">
        <f>$C$3</f>
        <v>2017</v>
      </c>
      <c r="F455" s="1477" t="s">
        <v>1215</v>
      </c>
      <c r="G455" s="1458" t="s">
        <v>1214</v>
      </c>
      <c r="H455" s="1459" t="s">
        <v>911</v>
      </c>
      <c r="I455" s="1460" t="s">
        <v>1203</v>
      </c>
      <c r="J455" s="1461" t="s">
        <v>1204</v>
      </c>
      <c r="K455" s="4">
        <v>1</v>
      </c>
      <c r="L455" s="531"/>
    </row>
    <row r="456" spans="1:26" ht="18.75">
      <c r="A456" s="9">
        <v>1</v>
      </c>
      <c r="B456" s="1462"/>
      <c r="C456" s="1463"/>
      <c r="D456" s="1464" t="s">
        <v>897</v>
      </c>
      <c r="E456" s="1441" t="s">
        <v>1781</v>
      </c>
      <c r="F456" s="1441" t="s">
        <v>1782</v>
      </c>
      <c r="G456" s="1443" t="s">
        <v>925</v>
      </c>
      <c r="H456" s="532" t="s">
        <v>926</v>
      </c>
      <c r="I456" s="532" t="s">
        <v>898</v>
      </c>
      <c r="J456" s="533" t="s">
        <v>1185</v>
      </c>
      <c r="K456" s="4">
        <v>1</v>
      </c>
      <c r="L456" s="531"/>
    </row>
    <row r="457" spans="1:26" s="353" customFormat="1" ht="18.75" hidden="1" customHeight="1">
      <c r="A457" s="8">
        <v>5</v>
      </c>
      <c r="B457" s="538">
        <v>7000</v>
      </c>
      <c r="C457" s="2176" t="s">
        <v>1138</v>
      </c>
      <c r="D457" s="2177"/>
      <c r="E457" s="1737">
        <f t="shared" ref="E457:J457" si="93">SUM(E458:E460)</f>
        <v>0</v>
      </c>
      <c r="F457" s="664">
        <f t="shared" si="93"/>
        <v>0</v>
      </c>
      <c r="G457" s="729">
        <f t="shared" si="93"/>
        <v>0</v>
      </c>
      <c r="H457" s="730">
        <f t="shared" si="93"/>
        <v>0</v>
      </c>
      <c r="I457" s="731">
        <f t="shared" si="93"/>
        <v>0</v>
      </c>
      <c r="J457" s="698">
        <f t="shared" si="93"/>
        <v>0</v>
      </c>
      <c r="K457" s="4" t="str">
        <f t="shared" ref="K457:K520" si="94">(IF($E457&lt;&gt;0,$K$2,IF($F457&lt;&gt;0,$K$2,IF($G457&lt;&gt;0,$K$2,IF($H457&lt;&gt;0,$K$2,IF($I457&lt;&gt;0,$K$2,IF($J457&lt;&gt;0,$K$2,"")))))))</f>
        <v/>
      </c>
      <c r="L457" s="687"/>
      <c r="M457" s="351"/>
      <c r="N457" s="351"/>
      <c r="O457" s="351"/>
      <c r="P457" s="351"/>
      <c r="Q457" s="351"/>
      <c r="R457" s="351"/>
      <c r="S457" s="351"/>
      <c r="T457" s="351"/>
      <c r="U457" s="351"/>
      <c r="V457" s="351"/>
      <c r="W457" s="351"/>
      <c r="X457" s="351"/>
      <c r="Y457" s="351"/>
      <c r="Z457" s="351"/>
    </row>
    <row r="458" spans="1:26" ht="18.75" hidden="1" customHeight="1">
      <c r="A458" s="9">
        <v>10</v>
      </c>
      <c r="B458" s="383"/>
      <c r="C458" s="294">
        <v>7001</v>
      </c>
      <c r="D458" s="469" t="s">
        <v>854</v>
      </c>
      <c r="E458" s="644"/>
      <c r="F458" s="645">
        <f>G458+H458+I458+J458</f>
        <v>0</v>
      </c>
      <c r="G458" s="543"/>
      <c r="H458" s="544"/>
      <c r="I458" s="544"/>
      <c r="J458" s="545"/>
      <c r="K458" s="4" t="str">
        <f t="shared" si="94"/>
        <v/>
      </c>
      <c r="L458" s="687"/>
    </row>
    <row r="459" spans="1:26" ht="18.75" hidden="1" customHeight="1">
      <c r="A459" s="10">
        <v>20</v>
      </c>
      <c r="B459" s="383"/>
      <c r="C459" s="296">
        <v>7003</v>
      </c>
      <c r="D459" s="332" t="s">
        <v>1139</v>
      </c>
      <c r="E459" s="646"/>
      <c r="F459" s="647">
        <f>G459+H459+I459+J459</f>
        <v>0</v>
      </c>
      <c r="G459" s="546"/>
      <c r="H459" s="547"/>
      <c r="I459" s="547"/>
      <c r="J459" s="548"/>
      <c r="K459" s="4" t="str">
        <f t="shared" si="94"/>
        <v/>
      </c>
      <c r="L459" s="687"/>
      <c r="M459" s="353"/>
      <c r="N459" s="353"/>
      <c r="O459" s="353"/>
      <c r="P459" s="353"/>
      <c r="Q459" s="353"/>
      <c r="R459" s="353"/>
      <c r="S459" s="353"/>
      <c r="T459" s="353"/>
      <c r="U459" s="353"/>
      <c r="V459" s="353"/>
      <c r="W459" s="353"/>
      <c r="X459" s="353"/>
      <c r="Y459" s="353"/>
      <c r="Z459" s="353"/>
    </row>
    <row r="460" spans="1:26" ht="18.75" hidden="1" customHeight="1">
      <c r="A460" s="10">
        <v>25</v>
      </c>
      <c r="B460" s="383"/>
      <c r="C460" s="299">
        <v>7010</v>
      </c>
      <c r="D460" s="336" t="s">
        <v>1140</v>
      </c>
      <c r="E460" s="652"/>
      <c r="F460" s="653">
        <f>G460+H460+I460+J460</f>
        <v>0</v>
      </c>
      <c r="G460" s="555"/>
      <c r="H460" s="556"/>
      <c r="I460" s="556"/>
      <c r="J460" s="557"/>
      <c r="K460" s="4" t="str">
        <f t="shared" si="94"/>
        <v/>
      </c>
      <c r="L460" s="687"/>
    </row>
    <row r="461" spans="1:26" s="353" customFormat="1" ht="18.75" hidden="1" customHeight="1">
      <c r="A461" s="8">
        <v>30</v>
      </c>
      <c r="B461" s="538">
        <v>7100</v>
      </c>
      <c r="C461" s="2175" t="s">
        <v>1141</v>
      </c>
      <c r="D461" s="2175"/>
      <c r="E461" s="1737">
        <f t="shared" ref="E461:J461" si="95">+E462+E463</f>
        <v>0</v>
      </c>
      <c r="F461" s="664">
        <f t="shared" si="95"/>
        <v>0</v>
      </c>
      <c r="G461" s="732">
        <f t="shared" si="95"/>
        <v>0</v>
      </c>
      <c r="H461" s="730">
        <f t="shared" si="95"/>
        <v>0</v>
      </c>
      <c r="I461" s="730">
        <f t="shared" si="95"/>
        <v>0</v>
      </c>
      <c r="J461" s="698">
        <f t="shared" si="95"/>
        <v>0</v>
      </c>
      <c r="K461" s="4" t="str">
        <f t="shared" si="94"/>
        <v/>
      </c>
      <c r="L461" s="687"/>
      <c r="M461" s="351"/>
      <c r="N461" s="351"/>
      <c r="O461" s="351"/>
      <c r="P461" s="351"/>
      <c r="Q461" s="351"/>
      <c r="R461" s="351"/>
      <c r="S461" s="351"/>
      <c r="T461" s="351"/>
      <c r="U461" s="351"/>
      <c r="V461" s="351"/>
      <c r="W461" s="351"/>
      <c r="X461" s="351"/>
      <c r="Y461" s="351"/>
      <c r="Z461" s="351"/>
    </row>
    <row r="462" spans="1:26" ht="18.75" hidden="1" customHeight="1">
      <c r="A462" s="9">
        <v>35</v>
      </c>
      <c r="B462" s="383"/>
      <c r="C462" s="294">
        <v>7101</v>
      </c>
      <c r="D462" s="476" t="s">
        <v>1142</v>
      </c>
      <c r="E462" s="644"/>
      <c r="F462" s="645">
        <f>G462+H462+I462+J462</f>
        <v>0</v>
      </c>
      <c r="G462" s="543"/>
      <c r="H462" s="544"/>
      <c r="I462" s="544"/>
      <c r="J462" s="545"/>
      <c r="K462" s="4" t="str">
        <f t="shared" si="94"/>
        <v/>
      </c>
      <c r="L462" s="687"/>
    </row>
    <row r="463" spans="1:26" ht="18.75" hidden="1" customHeight="1">
      <c r="A463" s="9">
        <v>40</v>
      </c>
      <c r="B463" s="383"/>
      <c r="C463" s="299">
        <v>7102</v>
      </c>
      <c r="D463" s="336" t="s">
        <v>1143</v>
      </c>
      <c r="E463" s="652"/>
      <c r="F463" s="653">
        <f>G463+H463+I463+J463</f>
        <v>0</v>
      </c>
      <c r="G463" s="555"/>
      <c r="H463" s="556"/>
      <c r="I463" s="556"/>
      <c r="J463" s="557"/>
      <c r="K463" s="4" t="str">
        <f t="shared" si="94"/>
        <v/>
      </c>
      <c r="L463" s="687"/>
      <c r="M463" s="353"/>
      <c r="N463" s="353"/>
      <c r="O463" s="353"/>
      <c r="P463" s="353"/>
      <c r="Q463" s="353"/>
      <c r="R463" s="353"/>
      <c r="S463" s="353"/>
      <c r="T463" s="353"/>
      <c r="U463" s="353"/>
      <c r="V463" s="353"/>
      <c r="W463" s="353"/>
      <c r="X463" s="353"/>
      <c r="Y463" s="353"/>
      <c r="Z463" s="353"/>
    </row>
    <row r="464" spans="1:26" s="353" customFormat="1" ht="18.75" hidden="1" customHeight="1">
      <c r="A464" s="8">
        <v>45</v>
      </c>
      <c r="B464" s="538">
        <v>7200</v>
      </c>
      <c r="C464" s="2175" t="s">
        <v>621</v>
      </c>
      <c r="D464" s="2175"/>
      <c r="E464" s="1737">
        <f t="shared" ref="E464:J464" si="96">+E465+E466</f>
        <v>0</v>
      </c>
      <c r="F464" s="664">
        <f t="shared" si="96"/>
        <v>0</v>
      </c>
      <c r="G464" s="732">
        <f t="shared" si="96"/>
        <v>0</v>
      </c>
      <c r="H464" s="730">
        <f t="shared" si="96"/>
        <v>0</v>
      </c>
      <c r="I464" s="730">
        <f t="shared" si="96"/>
        <v>0</v>
      </c>
      <c r="J464" s="698">
        <f t="shared" si="96"/>
        <v>0</v>
      </c>
      <c r="K464" s="4" t="str">
        <f t="shared" si="94"/>
        <v/>
      </c>
      <c r="L464" s="687"/>
      <c r="M464" s="351"/>
      <c r="N464" s="351"/>
      <c r="O464" s="351"/>
      <c r="P464" s="351"/>
      <c r="Q464" s="351"/>
      <c r="R464" s="351"/>
      <c r="S464" s="351"/>
      <c r="T464" s="351"/>
      <c r="U464" s="351"/>
      <c r="V464" s="351"/>
      <c r="W464" s="351"/>
      <c r="X464" s="351"/>
      <c r="Y464" s="351"/>
      <c r="Z464" s="351"/>
    </row>
    <row r="465" spans="1:245" ht="18.75" hidden="1" customHeight="1">
      <c r="A465" s="9">
        <v>50</v>
      </c>
      <c r="B465" s="383"/>
      <c r="C465" s="674">
        <v>7201</v>
      </c>
      <c r="D465" s="675" t="s">
        <v>622</v>
      </c>
      <c r="E465" s="676"/>
      <c r="F465" s="677">
        <f>G465+H465+I465+J465</f>
        <v>0</v>
      </c>
      <c r="G465" s="733"/>
      <c r="H465" s="734"/>
      <c r="I465" s="734"/>
      <c r="J465" s="699"/>
      <c r="K465" s="4" t="str">
        <f t="shared" si="94"/>
        <v/>
      </c>
      <c r="L465" s="687"/>
    </row>
    <row r="466" spans="1:245" ht="18.75" hidden="1" customHeight="1">
      <c r="A466" s="9">
        <v>55</v>
      </c>
      <c r="B466" s="383"/>
      <c r="C466" s="320">
        <v>7202</v>
      </c>
      <c r="D466" s="678" t="s">
        <v>623</v>
      </c>
      <c r="E466" s="662"/>
      <c r="F466" s="663">
        <f>G466+H466+I466+J466</f>
        <v>0</v>
      </c>
      <c r="G466" s="610"/>
      <c r="H466" s="611"/>
      <c r="I466" s="611"/>
      <c r="J466" s="612"/>
      <c r="K466" s="4" t="str">
        <f t="shared" si="94"/>
        <v/>
      </c>
      <c r="L466" s="687"/>
      <c r="M466" s="353"/>
      <c r="N466" s="353"/>
      <c r="O466" s="353"/>
      <c r="P466" s="353"/>
      <c r="Q466" s="353"/>
      <c r="R466" s="353"/>
      <c r="S466" s="353"/>
      <c r="T466" s="353"/>
      <c r="U466" s="353"/>
      <c r="V466" s="353"/>
      <c r="W466" s="353"/>
      <c r="X466" s="353"/>
      <c r="Y466" s="353"/>
      <c r="Z466" s="353"/>
    </row>
    <row r="467" spans="1:245" s="353" customFormat="1" ht="18.75" hidden="1" customHeight="1">
      <c r="A467" s="8">
        <v>60</v>
      </c>
      <c r="B467" s="538">
        <v>7300</v>
      </c>
      <c r="C467" s="2176" t="s">
        <v>1144</v>
      </c>
      <c r="D467" s="2177"/>
      <c r="E467" s="1737">
        <f t="shared" ref="E467:J467" si="97">SUM(E468:E473)</f>
        <v>0</v>
      </c>
      <c r="F467" s="664">
        <f t="shared" si="97"/>
        <v>0</v>
      </c>
      <c r="G467" s="732">
        <f t="shared" si="97"/>
        <v>0</v>
      </c>
      <c r="H467" s="1518">
        <f t="shared" si="97"/>
        <v>0</v>
      </c>
      <c r="I467" s="730">
        <f t="shared" si="97"/>
        <v>0</v>
      </c>
      <c r="J467" s="1519">
        <f t="shared" si="97"/>
        <v>0</v>
      </c>
      <c r="K467" s="4" t="str">
        <f t="shared" si="94"/>
        <v/>
      </c>
      <c r="L467" s="687"/>
      <c r="M467" s="351"/>
      <c r="N467" s="351"/>
      <c r="O467" s="351"/>
      <c r="P467" s="351"/>
      <c r="Q467" s="351"/>
      <c r="R467" s="351"/>
      <c r="S467" s="351"/>
      <c r="T467" s="351"/>
      <c r="U467" s="351"/>
      <c r="V467" s="351"/>
      <c r="W467" s="351"/>
      <c r="X467" s="351"/>
      <c r="Y467" s="351"/>
      <c r="Z467" s="351"/>
    </row>
    <row r="468" spans="1:245" ht="18.75" hidden="1" customHeight="1">
      <c r="A468" s="9">
        <v>65</v>
      </c>
      <c r="B468" s="293"/>
      <c r="C468" s="674">
        <v>7320</v>
      </c>
      <c r="D468" s="679" t="s">
        <v>1145</v>
      </c>
      <c r="E468" s="680"/>
      <c r="F468" s="677">
        <f t="shared" ref="F468:F473" si="98">G468+H468+I468+J468</f>
        <v>0</v>
      </c>
      <c r="G468" s="733"/>
      <c r="H468" s="544"/>
      <c r="I468" s="544"/>
      <c r="J468" s="545"/>
      <c r="K468" s="4" t="str">
        <f t="shared" si="94"/>
        <v/>
      </c>
      <c r="L468" s="687"/>
    </row>
    <row r="469" spans="1:245" ht="31.5" hidden="1">
      <c r="A469" s="9">
        <v>85</v>
      </c>
      <c r="B469" s="293"/>
      <c r="C469" s="320">
        <v>7369</v>
      </c>
      <c r="D469" s="693" t="s">
        <v>1146</v>
      </c>
      <c r="E469" s="694"/>
      <c r="F469" s="663">
        <f t="shared" si="98"/>
        <v>0</v>
      </c>
      <c r="G469" s="610"/>
      <c r="H469" s="550"/>
      <c r="I469" s="550"/>
      <c r="J469" s="551"/>
      <c r="K469" s="4" t="str">
        <f t="shared" si="94"/>
        <v/>
      </c>
      <c r="L469" s="687"/>
      <c r="M469" s="353"/>
      <c r="N469" s="353"/>
      <c r="O469" s="353"/>
      <c r="P469" s="353"/>
      <c r="Q469" s="353"/>
      <c r="R469" s="353"/>
      <c r="S469" s="353"/>
      <c r="T469" s="353"/>
      <c r="U469" s="353"/>
      <c r="V469" s="353"/>
      <c r="W469" s="353"/>
      <c r="X469" s="353"/>
      <c r="Y469" s="353"/>
      <c r="Z469" s="353"/>
    </row>
    <row r="470" spans="1:245" ht="31.5" hidden="1">
      <c r="A470" s="9">
        <v>90</v>
      </c>
      <c r="B470" s="293"/>
      <c r="C470" s="381">
        <v>7370</v>
      </c>
      <c r="D470" s="382" t="s">
        <v>1147</v>
      </c>
      <c r="E470" s="695"/>
      <c r="F470" s="696">
        <f t="shared" si="98"/>
        <v>0</v>
      </c>
      <c r="G470" s="735"/>
      <c r="H470" s="736"/>
      <c r="I470" s="736"/>
      <c r="J470" s="700"/>
      <c r="K470" s="4" t="str">
        <f t="shared" si="94"/>
        <v/>
      </c>
      <c r="L470" s="687"/>
    </row>
    <row r="471" spans="1:245" ht="18.75" hidden="1" customHeight="1">
      <c r="A471" s="9">
        <v>95</v>
      </c>
      <c r="B471" s="293"/>
      <c r="C471" s="674">
        <v>7391</v>
      </c>
      <c r="D471" s="681" t="s">
        <v>1148</v>
      </c>
      <c r="E471" s="676"/>
      <c r="F471" s="677">
        <f t="shared" si="98"/>
        <v>0</v>
      </c>
      <c r="G471" s="733"/>
      <c r="H471" s="553"/>
      <c r="I471" s="553"/>
      <c r="J471" s="554"/>
      <c r="K471" s="4" t="str">
        <f t="shared" si="94"/>
        <v/>
      </c>
      <c r="L471" s="687"/>
    </row>
    <row r="472" spans="1:245" ht="18.75" hidden="1" customHeight="1">
      <c r="A472" s="9">
        <v>100</v>
      </c>
      <c r="B472" s="293"/>
      <c r="C472" s="296">
        <v>7392</v>
      </c>
      <c r="D472" s="468" t="s">
        <v>1149</v>
      </c>
      <c r="E472" s="646"/>
      <c r="F472" s="647">
        <f t="shared" si="98"/>
        <v>0</v>
      </c>
      <c r="G472" s="546"/>
      <c r="H472" s="547"/>
      <c r="I472" s="547"/>
      <c r="J472" s="548"/>
      <c r="K472" s="4" t="str">
        <f t="shared" si="94"/>
        <v/>
      </c>
      <c r="L472" s="687"/>
    </row>
    <row r="473" spans="1:245" ht="18.75" hidden="1" customHeight="1">
      <c r="A473" s="9">
        <v>105</v>
      </c>
      <c r="B473" s="293"/>
      <c r="C473" s="320">
        <v>7393</v>
      </c>
      <c r="D473" s="331" t="s">
        <v>1150</v>
      </c>
      <c r="E473" s="662"/>
      <c r="F473" s="663">
        <f t="shared" si="98"/>
        <v>0</v>
      </c>
      <c r="G473" s="610"/>
      <c r="H473" s="556"/>
      <c r="I473" s="556"/>
      <c r="J473" s="557"/>
      <c r="K473" s="4" t="str">
        <f t="shared" si="94"/>
        <v/>
      </c>
      <c r="L473" s="687"/>
    </row>
    <row r="474" spans="1:245" s="366" customFormat="1" ht="18.75" hidden="1" customHeight="1">
      <c r="A474" s="12">
        <v>110</v>
      </c>
      <c r="B474" s="538">
        <v>7900</v>
      </c>
      <c r="C474" s="2193" t="s">
        <v>1151</v>
      </c>
      <c r="D474" s="2194"/>
      <c r="E474" s="668">
        <f t="shared" ref="E474:J474" si="99">+E475+E476</f>
        <v>0</v>
      </c>
      <c r="F474" s="667">
        <f t="shared" si="99"/>
        <v>0</v>
      </c>
      <c r="G474" s="737">
        <f t="shared" si="99"/>
        <v>0</v>
      </c>
      <c r="H474" s="738">
        <f t="shared" si="99"/>
        <v>0</v>
      </c>
      <c r="I474" s="738">
        <f t="shared" si="99"/>
        <v>0</v>
      </c>
      <c r="J474" s="701">
        <f t="shared" si="99"/>
        <v>0</v>
      </c>
      <c r="K474" s="4" t="str">
        <f t="shared" si="94"/>
        <v/>
      </c>
      <c r="L474" s="687"/>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hidden="1" customHeight="1">
      <c r="A475" s="27">
        <v>115</v>
      </c>
      <c r="B475" s="293"/>
      <c r="C475" s="682">
        <v>7901</v>
      </c>
      <c r="D475" s="683" t="s">
        <v>1152</v>
      </c>
      <c r="E475" s="676"/>
      <c r="F475" s="677">
        <f>G475+H475+I475+J475</f>
        <v>0</v>
      </c>
      <c r="G475" s="733"/>
      <c r="H475" s="544"/>
      <c r="I475" s="544"/>
      <c r="J475" s="545"/>
      <c r="K475" s="4" t="str">
        <f t="shared" si="94"/>
        <v/>
      </c>
      <c r="L475" s="687"/>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hidden="1" customHeight="1">
      <c r="A476" s="27">
        <v>120</v>
      </c>
      <c r="B476" s="293"/>
      <c r="C476" s="684">
        <v>7902</v>
      </c>
      <c r="D476" s="685" t="s">
        <v>1153</v>
      </c>
      <c r="E476" s="662"/>
      <c r="F476" s="663">
        <f>G476+H476+I476+J476</f>
        <v>0</v>
      </c>
      <c r="G476" s="610"/>
      <c r="H476" s="556"/>
      <c r="I476" s="556"/>
      <c r="J476" s="557"/>
      <c r="K476" s="4" t="str">
        <f t="shared" si="94"/>
        <v/>
      </c>
      <c r="L476" s="687"/>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45" s="353" customFormat="1" ht="18.75" hidden="1" customHeight="1">
      <c r="A477" s="8">
        <v>125</v>
      </c>
      <c r="B477" s="538">
        <v>8000</v>
      </c>
      <c r="C477" s="2159" t="s">
        <v>1251</v>
      </c>
      <c r="D477" s="2159"/>
      <c r="E477" s="1737">
        <f t="shared" ref="E477:J477" si="100">SUM(E478:E492)</f>
        <v>0</v>
      </c>
      <c r="F477" s="664">
        <f t="shared" si="100"/>
        <v>0</v>
      </c>
      <c r="G477" s="732">
        <f t="shared" si="100"/>
        <v>0</v>
      </c>
      <c r="H477" s="730">
        <f t="shared" si="100"/>
        <v>0</v>
      </c>
      <c r="I477" s="730">
        <f t="shared" si="100"/>
        <v>0</v>
      </c>
      <c r="J477" s="698">
        <f t="shared" si="100"/>
        <v>0</v>
      </c>
      <c r="K477" s="4" t="str">
        <f t="shared" si="94"/>
        <v/>
      </c>
      <c r="L477" s="687"/>
      <c r="M477" s="375"/>
      <c r="N477" s="375"/>
      <c r="O477" s="375"/>
      <c r="P477" s="375"/>
      <c r="Q477" s="375"/>
      <c r="R477" s="375"/>
      <c r="S477" s="375"/>
      <c r="T477" s="375"/>
      <c r="U477" s="375"/>
      <c r="V477" s="375"/>
      <c r="W477" s="375"/>
      <c r="X477" s="375"/>
      <c r="Y477" s="375"/>
      <c r="Z477" s="375"/>
    </row>
    <row r="478" spans="1:245" ht="18.75" hidden="1" customHeight="1">
      <c r="A478" s="9">
        <v>130</v>
      </c>
      <c r="B478" s="300"/>
      <c r="C478" s="674">
        <v>8011</v>
      </c>
      <c r="D478" s="686" t="s">
        <v>1154</v>
      </c>
      <c r="E478" s="676"/>
      <c r="F478" s="677">
        <f t="shared" ref="F478:F492" si="101">G478+H478+I478+J478</f>
        <v>0</v>
      </c>
      <c r="G478" s="733"/>
      <c r="H478" s="734"/>
      <c r="I478" s="734"/>
      <c r="J478" s="699"/>
      <c r="K478" s="4" t="str">
        <f t="shared" si="94"/>
        <v/>
      </c>
      <c r="L478" s="687"/>
      <c r="M478" s="375"/>
      <c r="N478" s="375"/>
      <c r="O478" s="375"/>
      <c r="P478" s="375"/>
      <c r="Q478" s="375"/>
      <c r="R478" s="375"/>
      <c r="S478" s="375"/>
      <c r="T478" s="375"/>
      <c r="U478" s="375"/>
      <c r="V478" s="375"/>
      <c r="W478" s="375"/>
      <c r="X478" s="375"/>
      <c r="Y478" s="375"/>
      <c r="Z478" s="375"/>
    </row>
    <row r="479" spans="1:245" ht="18.75" hidden="1" customHeight="1">
      <c r="A479" s="9">
        <v>135</v>
      </c>
      <c r="B479" s="300"/>
      <c r="C479" s="296">
        <v>8012</v>
      </c>
      <c r="D479" s="297" t="s">
        <v>1155</v>
      </c>
      <c r="E479" s="646"/>
      <c r="F479" s="647">
        <f t="shared" si="101"/>
        <v>0</v>
      </c>
      <c r="G479" s="546"/>
      <c r="H479" s="547"/>
      <c r="I479" s="547"/>
      <c r="J479" s="548"/>
      <c r="K479" s="4" t="str">
        <f t="shared" si="94"/>
        <v/>
      </c>
      <c r="L479" s="687"/>
      <c r="M479" s="353"/>
      <c r="N479" s="353"/>
      <c r="O479" s="353"/>
      <c r="P479" s="353"/>
      <c r="Q479" s="353"/>
      <c r="R479" s="353"/>
      <c r="S479" s="353"/>
      <c r="T479" s="353"/>
      <c r="U479" s="353"/>
      <c r="V479" s="353"/>
      <c r="W479" s="353"/>
      <c r="X479" s="353"/>
      <c r="Y479" s="353"/>
      <c r="Z479" s="353"/>
    </row>
    <row r="480" spans="1:245" ht="18.75" hidden="1" customHeight="1">
      <c r="A480" s="9">
        <v>140</v>
      </c>
      <c r="B480" s="300"/>
      <c r="C480" s="296">
        <v>8017</v>
      </c>
      <c r="D480" s="297" t="s">
        <v>1156</v>
      </c>
      <c r="E480" s="646"/>
      <c r="F480" s="647">
        <f t="shared" si="101"/>
        <v>0</v>
      </c>
      <c r="G480" s="546"/>
      <c r="H480" s="547"/>
      <c r="I480" s="547"/>
      <c r="J480" s="548"/>
      <c r="K480" s="4" t="str">
        <f t="shared" si="94"/>
        <v/>
      </c>
      <c r="L480" s="687"/>
    </row>
    <row r="481" spans="1:26" ht="18.75" hidden="1" customHeight="1">
      <c r="A481" s="9">
        <v>145</v>
      </c>
      <c r="B481" s="300"/>
      <c r="C481" s="320">
        <v>8018</v>
      </c>
      <c r="D481" s="331" t="s">
        <v>1157</v>
      </c>
      <c r="E481" s="662"/>
      <c r="F481" s="663">
        <f t="shared" si="101"/>
        <v>0</v>
      </c>
      <c r="G481" s="610"/>
      <c r="H481" s="550"/>
      <c r="I481" s="550"/>
      <c r="J481" s="551"/>
      <c r="K481" s="4" t="str">
        <f t="shared" si="94"/>
        <v/>
      </c>
      <c r="L481" s="687"/>
    </row>
    <row r="482" spans="1:26" ht="18.75" hidden="1" customHeight="1">
      <c r="A482" s="9">
        <v>150</v>
      </c>
      <c r="B482" s="300"/>
      <c r="C482" s="470">
        <v>8031</v>
      </c>
      <c r="D482" s="471" t="s">
        <v>1158</v>
      </c>
      <c r="E482" s="650"/>
      <c r="F482" s="651">
        <f t="shared" si="101"/>
        <v>0</v>
      </c>
      <c r="G482" s="552"/>
      <c r="H482" s="553"/>
      <c r="I482" s="553"/>
      <c r="J482" s="554"/>
      <c r="K482" s="4" t="str">
        <f t="shared" si="94"/>
        <v/>
      </c>
      <c r="L482" s="687"/>
    </row>
    <row r="483" spans="1:26" ht="18.75" hidden="1" customHeight="1">
      <c r="A483" s="9">
        <v>155</v>
      </c>
      <c r="B483" s="300"/>
      <c r="C483" s="296">
        <v>8032</v>
      </c>
      <c r="D483" s="297" t="s">
        <v>1159</v>
      </c>
      <c r="E483" s="646"/>
      <c r="F483" s="647">
        <f t="shared" si="101"/>
        <v>0</v>
      </c>
      <c r="G483" s="546"/>
      <c r="H483" s="547"/>
      <c r="I483" s="547"/>
      <c r="J483" s="548"/>
      <c r="K483" s="4" t="str">
        <f t="shared" si="94"/>
        <v/>
      </c>
      <c r="L483" s="687"/>
    </row>
    <row r="484" spans="1:26" ht="18.75" hidden="1" customHeight="1">
      <c r="A484" s="9">
        <v>175</v>
      </c>
      <c r="B484" s="300"/>
      <c r="C484" s="296">
        <v>8037</v>
      </c>
      <c r="D484" s="297" t="s">
        <v>1160</v>
      </c>
      <c r="E484" s="646"/>
      <c r="F484" s="647">
        <f t="shared" si="101"/>
        <v>0</v>
      </c>
      <c r="G484" s="546"/>
      <c r="H484" s="547"/>
      <c r="I484" s="547"/>
      <c r="J484" s="548"/>
      <c r="K484" s="4" t="str">
        <f t="shared" si="94"/>
        <v/>
      </c>
      <c r="L484" s="687"/>
    </row>
    <row r="485" spans="1:26" ht="18.75" hidden="1" customHeight="1">
      <c r="A485" s="9">
        <v>180</v>
      </c>
      <c r="B485" s="300"/>
      <c r="C485" s="472">
        <v>8038</v>
      </c>
      <c r="D485" s="515" t="s">
        <v>2036</v>
      </c>
      <c r="E485" s="648"/>
      <c r="F485" s="649">
        <f t="shared" si="101"/>
        <v>0</v>
      </c>
      <c r="G485" s="549"/>
      <c r="H485" s="550"/>
      <c r="I485" s="550"/>
      <c r="J485" s="551"/>
      <c r="K485" s="4" t="str">
        <f t="shared" si="94"/>
        <v/>
      </c>
      <c r="L485" s="687"/>
    </row>
    <row r="486" spans="1:26" ht="18.75" hidden="1" customHeight="1">
      <c r="A486" s="9">
        <v>185</v>
      </c>
      <c r="B486" s="300"/>
      <c r="C486" s="470">
        <v>8051</v>
      </c>
      <c r="D486" s="529" t="s">
        <v>1259</v>
      </c>
      <c r="E486" s="650"/>
      <c r="F486" s="651">
        <f t="shared" si="101"/>
        <v>0</v>
      </c>
      <c r="G486" s="552"/>
      <c r="H486" s="553"/>
      <c r="I486" s="553"/>
      <c r="J486" s="554"/>
      <c r="K486" s="4" t="str">
        <f t="shared" si="94"/>
        <v/>
      </c>
      <c r="L486" s="687"/>
    </row>
    <row r="487" spans="1:26" ht="18.75" hidden="1" customHeight="1">
      <c r="A487" s="9">
        <v>190</v>
      </c>
      <c r="B487" s="300"/>
      <c r="C487" s="296">
        <v>8052</v>
      </c>
      <c r="D487" s="340" t="s">
        <v>1260</v>
      </c>
      <c r="E487" s="646"/>
      <c r="F487" s="647">
        <f t="shared" si="101"/>
        <v>0</v>
      </c>
      <c r="G487" s="546"/>
      <c r="H487" s="547"/>
      <c r="I487" s="547"/>
      <c r="J487" s="548"/>
      <c r="K487" s="4" t="str">
        <f t="shared" si="94"/>
        <v/>
      </c>
      <c r="L487" s="687"/>
    </row>
    <row r="488" spans="1:26" ht="18.75" hidden="1" customHeight="1">
      <c r="A488" s="9">
        <v>195</v>
      </c>
      <c r="B488" s="300"/>
      <c r="C488" s="296">
        <v>8057</v>
      </c>
      <c r="D488" s="340" t="s">
        <v>1261</v>
      </c>
      <c r="E488" s="646"/>
      <c r="F488" s="647">
        <f t="shared" si="101"/>
        <v>0</v>
      </c>
      <c r="G488" s="546"/>
      <c r="H488" s="547"/>
      <c r="I488" s="547"/>
      <c r="J488" s="548"/>
      <c r="K488" s="4" t="str">
        <f t="shared" si="94"/>
        <v/>
      </c>
      <c r="L488" s="687"/>
    </row>
    <row r="489" spans="1:26" ht="18.75" hidden="1" customHeight="1">
      <c r="A489" s="9">
        <v>200</v>
      </c>
      <c r="B489" s="300"/>
      <c r="C489" s="472">
        <v>8058</v>
      </c>
      <c r="D489" s="526" t="s">
        <v>1262</v>
      </c>
      <c r="E489" s="648"/>
      <c r="F489" s="649">
        <f t="shared" si="101"/>
        <v>0</v>
      </c>
      <c r="G489" s="549"/>
      <c r="H489" s="550"/>
      <c r="I489" s="550"/>
      <c r="J489" s="551"/>
      <c r="K489" s="4" t="str">
        <f t="shared" si="94"/>
        <v/>
      </c>
      <c r="L489" s="687"/>
    </row>
    <row r="490" spans="1:26" ht="18.75" hidden="1" customHeight="1">
      <c r="A490" s="9">
        <v>205</v>
      </c>
      <c r="B490" s="300"/>
      <c r="C490" s="381">
        <v>8080</v>
      </c>
      <c r="D490" s="514" t="s">
        <v>1181</v>
      </c>
      <c r="E490" s="746"/>
      <c r="F490" s="696">
        <f t="shared" si="101"/>
        <v>0</v>
      </c>
      <c r="G490" s="735"/>
      <c r="H490" s="736"/>
      <c r="I490" s="736"/>
      <c r="J490" s="700"/>
      <c r="K490" s="4" t="str">
        <f t="shared" si="94"/>
        <v/>
      </c>
      <c r="L490" s="687"/>
    </row>
    <row r="491" spans="1:26" ht="18.75" hidden="1" customHeight="1">
      <c r="A491" s="9">
        <v>210</v>
      </c>
      <c r="B491" s="300"/>
      <c r="C491" s="674">
        <v>8097</v>
      </c>
      <c r="D491" s="681" t="s">
        <v>2037</v>
      </c>
      <c r="E491" s="676"/>
      <c r="F491" s="677">
        <f t="shared" si="101"/>
        <v>0</v>
      </c>
      <c r="G491" s="733"/>
      <c r="H491" s="734"/>
      <c r="I491" s="734"/>
      <c r="J491" s="699"/>
      <c r="K491" s="4" t="str">
        <f t="shared" si="94"/>
        <v/>
      </c>
      <c r="L491" s="687"/>
    </row>
    <row r="492" spans="1:26" ht="18.75" hidden="1" customHeight="1">
      <c r="A492" s="9">
        <v>215</v>
      </c>
      <c r="B492" s="300"/>
      <c r="C492" s="299">
        <v>8098</v>
      </c>
      <c r="D492" s="341" t="s">
        <v>2038</v>
      </c>
      <c r="E492" s="652"/>
      <c r="F492" s="653">
        <f t="shared" si="101"/>
        <v>0</v>
      </c>
      <c r="G492" s="555"/>
      <c r="H492" s="556"/>
      <c r="I492" s="556"/>
      <c r="J492" s="557"/>
      <c r="K492" s="4" t="str">
        <f t="shared" si="94"/>
        <v/>
      </c>
      <c r="L492" s="687"/>
    </row>
    <row r="493" spans="1:26" s="353" customFormat="1" ht="18.75" hidden="1" customHeight="1">
      <c r="A493" s="8">
        <v>220</v>
      </c>
      <c r="B493" s="538">
        <v>8100</v>
      </c>
      <c r="C493" s="2170" t="s">
        <v>1258</v>
      </c>
      <c r="D493" s="2190"/>
      <c r="E493" s="1737">
        <f t="shared" ref="E493:J493" si="102">SUM(E494:E497)</f>
        <v>0</v>
      </c>
      <c r="F493" s="664">
        <f t="shared" si="102"/>
        <v>0</v>
      </c>
      <c r="G493" s="732">
        <f t="shared" si="102"/>
        <v>0</v>
      </c>
      <c r="H493" s="730">
        <f t="shared" si="102"/>
        <v>0</v>
      </c>
      <c r="I493" s="730">
        <f t="shared" si="102"/>
        <v>0</v>
      </c>
      <c r="J493" s="698">
        <f t="shared" si="102"/>
        <v>0</v>
      </c>
      <c r="K493" s="4" t="str">
        <f t="shared" si="94"/>
        <v/>
      </c>
      <c r="L493" s="687"/>
      <c r="M493" s="351"/>
      <c r="N493" s="351"/>
      <c r="O493" s="351"/>
      <c r="P493" s="351"/>
      <c r="Q493" s="351"/>
      <c r="R493" s="351"/>
      <c r="S493" s="351"/>
      <c r="T493" s="351"/>
      <c r="U493" s="351"/>
      <c r="V493" s="351"/>
      <c r="W493" s="351"/>
      <c r="X493" s="351"/>
      <c r="Y493" s="351"/>
      <c r="Z493" s="351"/>
    </row>
    <row r="494" spans="1:26" ht="18.75" hidden="1" customHeight="1">
      <c r="A494" s="9">
        <v>225</v>
      </c>
      <c r="B494" s="293"/>
      <c r="C494" s="294">
        <v>8111</v>
      </c>
      <c r="D494" s="335" t="s">
        <v>2039</v>
      </c>
      <c r="E494" s="644"/>
      <c r="F494" s="645">
        <f>G494+H494+I494+J494</f>
        <v>0</v>
      </c>
      <c r="G494" s="543"/>
      <c r="H494" s="544"/>
      <c r="I494" s="544"/>
      <c r="J494" s="545"/>
      <c r="K494" s="4" t="str">
        <f t="shared" si="94"/>
        <v/>
      </c>
      <c r="L494" s="687"/>
    </row>
    <row r="495" spans="1:26" ht="18.75" hidden="1" customHeight="1">
      <c r="A495" s="9">
        <v>230</v>
      </c>
      <c r="B495" s="293"/>
      <c r="C495" s="472">
        <v>8112</v>
      </c>
      <c r="D495" s="473" t="s">
        <v>2040</v>
      </c>
      <c r="E495" s="648"/>
      <c r="F495" s="649">
        <f>G495+H495+I495+J495</f>
        <v>0</v>
      </c>
      <c r="G495" s="549"/>
      <c r="H495" s="550"/>
      <c r="I495" s="550"/>
      <c r="J495" s="551"/>
      <c r="K495" s="4" t="str">
        <f t="shared" si="94"/>
        <v/>
      </c>
      <c r="L495" s="687"/>
      <c r="M495" s="353"/>
      <c r="N495" s="353"/>
      <c r="O495" s="353"/>
      <c r="P495" s="353"/>
      <c r="Q495" s="353"/>
      <c r="R495" s="353"/>
      <c r="S495" s="353"/>
      <c r="T495" s="353"/>
      <c r="U495" s="353"/>
      <c r="V495" s="353"/>
      <c r="W495" s="353"/>
      <c r="X495" s="353"/>
      <c r="Y495" s="353"/>
      <c r="Z495" s="353"/>
    </row>
    <row r="496" spans="1:26" ht="31.5" hidden="1">
      <c r="A496" s="9">
        <v>235</v>
      </c>
      <c r="B496" s="302"/>
      <c r="C496" s="470">
        <v>8121</v>
      </c>
      <c r="D496" s="707" t="s">
        <v>2041</v>
      </c>
      <c r="E496" s="650"/>
      <c r="F496" s="651">
        <f>G496+H496+I496+J496</f>
        <v>0</v>
      </c>
      <c r="G496" s="552"/>
      <c r="H496" s="553"/>
      <c r="I496" s="553"/>
      <c r="J496" s="554"/>
      <c r="K496" s="4" t="str">
        <f t="shared" si="94"/>
        <v/>
      </c>
      <c r="L496" s="687"/>
    </row>
    <row r="497" spans="1:26" ht="31.5" hidden="1">
      <c r="A497" s="9">
        <v>240</v>
      </c>
      <c r="B497" s="293"/>
      <c r="C497" s="299">
        <v>8122</v>
      </c>
      <c r="D497" s="341" t="s">
        <v>1588</v>
      </c>
      <c r="E497" s="652"/>
      <c r="F497" s="653">
        <f>G497+H497+I497+J497</f>
        <v>0</v>
      </c>
      <c r="G497" s="555"/>
      <c r="H497" s="556"/>
      <c r="I497" s="556"/>
      <c r="J497" s="557"/>
      <c r="K497" s="4" t="str">
        <f t="shared" si="94"/>
        <v/>
      </c>
      <c r="L497" s="687"/>
    </row>
    <row r="498" spans="1:26" s="353" customFormat="1" ht="18.75" hidden="1" customHeight="1">
      <c r="A498" s="8">
        <v>245</v>
      </c>
      <c r="B498" s="538">
        <v>8200</v>
      </c>
      <c r="C498" s="2170" t="s">
        <v>1589</v>
      </c>
      <c r="D498" s="2190"/>
      <c r="E498" s="666"/>
      <c r="F498" s="668">
        <f>G498+H498+I498+J498</f>
        <v>0</v>
      </c>
      <c r="G498" s="739"/>
      <c r="H498" s="740"/>
      <c r="I498" s="740"/>
      <c r="J498" s="702"/>
      <c r="K498" s="4" t="str">
        <f t="shared" si="94"/>
        <v/>
      </c>
      <c r="L498" s="687"/>
      <c r="M498" s="351"/>
      <c r="N498" s="351"/>
      <c r="O498" s="351"/>
      <c r="P498" s="351"/>
      <c r="Q498" s="351"/>
      <c r="R498" s="351"/>
      <c r="S498" s="351"/>
      <c r="T498" s="351"/>
      <c r="U498" s="351"/>
      <c r="V498" s="351"/>
      <c r="W498" s="351"/>
      <c r="X498" s="351"/>
      <c r="Y498" s="351"/>
      <c r="Z498" s="351"/>
    </row>
    <row r="499" spans="1:26" s="353" customFormat="1" ht="18.75" hidden="1" customHeight="1">
      <c r="A499" s="8">
        <v>255</v>
      </c>
      <c r="B499" s="538">
        <v>8300</v>
      </c>
      <c r="C499" s="2169" t="s">
        <v>1267</v>
      </c>
      <c r="D499" s="2169"/>
      <c r="E499" s="1737">
        <f t="shared" ref="E499:J499" si="103">SUM(E500:E507)</f>
        <v>0</v>
      </c>
      <c r="F499" s="664">
        <f t="shared" si="103"/>
        <v>0</v>
      </c>
      <c r="G499" s="732">
        <f t="shared" si="103"/>
        <v>0</v>
      </c>
      <c r="H499" s="730">
        <f t="shared" si="103"/>
        <v>0</v>
      </c>
      <c r="I499" s="730">
        <f t="shared" si="103"/>
        <v>0</v>
      </c>
      <c r="J499" s="698">
        <f t="shared" si="103"/>
        <v>0</v>
      </c>
      <c r="K499" s="4" t="str">
        <f t="shared" si="94"/>
        <v/>
      </c>
      <c r="L499" s="687"/>
      <c r="M499" s="351"/>
      <c r="N499" s="351"/>
      <c r="O499" s="351"/>
      <c r="P499" s="351"/>
      <c r="Q499" s="351"/>
      <c r="R499" s="351"/>
      <c r="S499" s="351"/>
      <c r="T499" s="351"/>
      <c r="U499" s="351"/>
      <c r="V499" s="351"/>
      <c r="W499" s="351"/>
      <c r="X499" s="351"/>
      <c r="Y499" s="351"/>
      <c r="Z499" s="351"/>
    </row>
    <row r="500" spans="1:26" ht="18.75" hidden="1" customHeight="1">
      <c r="A500" s="10">
        <v>260</v>
      </c>
      <c r="B500" s="302"/>
      <c r="C500" s="294">
        <v>8311</v>
      </c>
      <c r="D500" s="335" t="s">
        <v>1590</v>
      </c>
      <c r="E500" s="644"/>
      <c r="F500" s="645">
        <f t="shared" ref="F500:F507" si="104">G500+H500+I500+J500</f>
        <v>0</v>
      </c>
      <c r="G500" s="543"/>
      <c r="H500" s="544"/>
      <c r="I500" s="544"/>
      <c r="J500" s="545"/>
      <c r="K500" s="4" t="str">
        <f t="shared" si="94"/>
        <v/>
      </c>
      <c r="L500" s="687"/>
      <c r="M500" s="353"/>
      <c r="N500" s="353"/>
      <c r="O500" s="353"/>
      <c r="P500" s="353"/>
      <c r="Q500" s="353"/>
      <c r="R500" s="353"/>
      <c r="S500" s="353"/>
      <c r="T500" s="353"/>
      <c r="U500" s="353"/>
      <c r="V500" s="353"/>
      <c r="W500" s="353"/>
      <c r="X500" s="353"/>
      <c r="Y500" s="353"/>
      <c r="Z500" s="353"/>
    </row>
    <row r="501" spans="1:26" ht="18.75" hidden="1" customHeight="1">
      <c r="A501" s="10">
        <v>261</v>
      </c>
      <c r="B501" s="293"/>
      <c r="C501" s="320">
        <v>8312</v>
      </c>
      <c r="D501" s="706" t="s">
        <v>1591</v>
      </c>
      <c r="E501" s="662"/>
      <c r="F501" s="663">
        <f t="shared" si="104"/>
        <v>0</v>
      </c>
      <c r="G501" s="610"/>
      <c r="H501" s="611"/>
      <c r="I501" s="611"/>
      <c r="J501" s="612"/>
      <c r="K501" s="4" t="str">
        <f t="shared" si="94"/>
        <v/>
      </c>
      <c r="L501" s="687"/>
      <c r="M501" s="353"/>
      <c r="N501" s="353"/>
      <c r="O501" s="353"/>
      <c r="P501" s="353"/>
      <c r="Q501" s="353"/>
      <c r="R501" s="353"/>
      <c r="S501" s="353"/>
      <c r="T501" s="353"/>
      <c r="U501" s="353"/>
      <c r="V501" s="353"/>
      <c r="W501" s="353"/>
      <c r="X501" s="353"/>
      <c r="Y501" s="353"/>
      <c r="Z501" s="353"/>
    </row>
    <row r="502" spans="1:26" ht="18.75" hidden="1" customHeight="1">
      <c r="A502" s="10">
        <v>262</v>
      </c>
      <c r="B502" s="293"/>
      <c r="C502" s="470">
        <v>8321</v>
      </c>
      <c r="D502" s="707" t="s">
        <v>1592</v>
      </c>
      <c r="E502" s="650"/>
      <c r="F502" s="651">
        <f t="shared" si="104"/>
        <v>0</v>
      </c>
      <c r="G502" s="552"/>
      <c r="H502" s="553"/>
      <c r="I502" s="553"/>
      <c r="J502" s="554"/>
      <c r="K502" s="4" t="str">
        <f t="shared" si="94"/>
        <v/>
      </c>
      <c r="L502" s="687"/>
    </row>
    <row r="503" spans="1:26" ht="18.75" hidden="1" customHeight="1">
      <c r="A503" s="10">
        <v>263</v>
      </c>
      <c r="B503" s="293"/>
      <c r="C503" s="472">
        <v>8322</v>
      </c>
      <c r="D503" s="473" t="s">
        <v>1593</v>
      </c>
      <c r="E503" s="648"/>
      <c r="F503" s="649">
        <f t="shared" si="104"/>
        <v>0</v>
      </c>
      <c r="G503" s="549"/>
      <c r="H503" s="550"/>
      <c r="I503" s="550"/>
      <c r="J503" s="551"/>
      <c r="K503" s="4" t="str">
        <f t="shared" si="94"/>
        <v/>
      </c>
      <c r="L503" s="687"/>
    </row>
    <row r="504" spans="1:26" ht="18.75" hidden="1" customHeight="1">
      <c r="A504" s="10">
        <v>264</v>
      </c>
      <c r="B504" s="302"/>
      <c r="C504" s="470">
        <v>8371</v>
      </c>
      <c r="D504" s="707" t="s">
        <v>1594</v>
      </c>
      <c r="E504" s="650"/>
      <c r="F504" s="651">
        <f t="shared" si="104"/>
        <v>0</v>
      </c>
      <c r="G504" s="552"/>
      <c r="H504" s="553"/>
      <c r="I504" s="553"/>
      <c r="J504" s="554"/>
      <c r="K504" s="4" t="str">
        <f t="shared" si="94"/>
        <v/>
      </c>
      <c r="L504" s="687"/>
    </row>
    <row r="505" spans="1:26" ht="18.75" hidden="1" customHeight="1">
      <c r="A505" s="10">
        <v>265</v>
      </c>
      <c r="B505" s="293"/>
      <c r="C505" s="472">
        <v>8372</v>
      </c>
      <c r="D505" s="473" t="s">
        <v>1595</v>
      </c>
      <c r="E505" s="648"/>
      <c r="F505" s="649">
        <f t="shared" si="104"/>
        <v>0</v>
      </c>
      <c r="G505" s="549"/>
      <c r="H505" s="550"/>
      <c r="I505" s="550"/>
      <c r="J505" s="551"/>
      <c r="K505" s="4" t="str">
        <f t="shared" si="94"/>
        <v/>
      </c>
      <c r="L505" s="687"/>
    </row>
    <row r="506" spans="1:26" ht="18.75" hidden="1" customHeight="1">
      <c r="A506" s="10">
        <v>266</v>
      </c>
      <c r="B506" s="293"/>
      <c r="C506" s="470">
        <v>8381</v>
      </c>
      <c r="D506" s="707" t="s">
        <v>1596</v>
      </c>
      <c r="E506" s="650"/>
      <c r="F506" s="651">
        <f t="shared" si="104"/>
        <v>0</v>
      </c>
      <c r="G506" s="552"/>
      <c r="H506" s="553"/>
      <c r="I506" s="553"/>
      <c r="J506" s="554"/>
      <c r="K506" s="4" t="str">
        <f t="shared" si="94"/>
        <v/>
      </c>
      <c r="L506" s="687"/>
    </row>
    <row r="507" spans="1:26" ht="18.75" hidden="1" customHeight="1">
      <c r="A507" s="10">
        <v>267</v>
      </c>
      <c r="B507" s="293"/>
      <c r="C507" s="299">
        <v>8382</v>
      </c>
      <c r="D507" s="341" t="s">
        <v>1597</v>
      </c>
      <c r="E507" s="652"/>
      <c r="F507" s="653">
        <f t="shared" si="104"/>
        <v>0</v>
      </c>
      <c r="G507" s="555"/>
      <c r="H507" s="556"/>
      <c r="I507" s="556"/>
      <c r="J507" s="557"/>
      <c r="K507" s="4" t="str">
        <f t="shared" si="94"/>
        <v/>
      </c>
      <c r="L507" s="687"/>
    </row>
    <row r="508" spans="1:26" s="353" customFormat="1" ht="18.75" hidden="1" customHeight="1">
      <c r="A508" s="8">
        <v>295</v>
      </c>
      <c r="B508" s="538">
        <v>8500</v>
      </c>
      <c r="C508" s="2159" t="s">
        <v>1598</v>
      </c>
      <c r="D508" s="2159"/>
      <c r="E508" s="1737">
        <f t="shared" ref="E508:J508" si="105">SUM(E509:E511)</f>
        <v>0</v>
      </c>
      <c r="F508" s="664">
        <f t="shared" si="105"/>
        <v>0</v>
      </c>
      <c r="G508" s="732">
        <f t="shared" si="105"/>
        <v>0</v>
      </c>
      <c r="H508" s="730">
        <f t="shared" si="105"/>
        <v>0</v>
      </c>
      <c r="I508" s="730">
        <f t="shared" si="105"/>
        <v>0</v>
      </c>
      <c r="J508" s="698">
        <f t="shared" si="105"/>
        <v>0</v>
      </c>
      <c r="K508" s="4" t="str">
        <f t="shared" si="94"/>
        <v/>
      </c>
      <c r="L508" s="687"/>
      <c r="M508" s="351"/>
      <c r="N508" s="351"/>
      <c r="O508" s="351"/>
      <c r="P508" s="351"/>
      <c r="Q508" s="351"/>
      <c r="R508" s="351"/>
      <c r="S508" s="351"/>
      <c r="T508" s="351"/>
      <c r="U508" s="351"/>
      <c r="V508" s="351"/>
      <c r="W508" s="351"/>
      <c r="X508" s="351"/>
      <c r="Y508" s="351"/>
      <c r="Z508" s="351"/>
    </row>
    <row r="509" spans="1:26" ht="18.75" hidden="1" customHeight="1">
      <c r="A509" s="9">
        <v>300</v>
      </c>
      <c r="B509" s="293"/>
      <c r="C509" s="294">
        <v>8501</v>
      </c>
      <c r="D509" s="295" t="s">
        <v>1599</v>
      </c>
      <c r="E509" s="644"/>
      <c r="F509" s="645">
        <f>G509+H509+I509+J509</f>
        <v>0</v>
      </c>
      <c r="G509" s="543"/>
      <c r="H509" s="544"/>
      <c r="I509" s="544"/>
      <c r="J509" s="545"/>
      <c r="K509" s="4" t="str">
        <f t="shared" si="94"/>
        <v/>
      </c>
      <c r="L509" s="687"/>
    </row>
    <row r="510" spans="1:26" ht="18.75" hidden="1" customHeight="1">
      <c r="A510" s="9">
        <v>305</v>
      </c>
      <c r="B510" s="293"/>
      <c r="C510" s="296">
        <v>8502</v>
      </c>
      <c r="D510" s="297" t="s">
        <v>1600</v>
      </c>
      <c r="E510" s="646"/>
      <c r="F510" s="647">
        <f>G510+H510+I510+J510</f>
        <v>0</v>
      </c>
      <c r="G510" s="546"/>
      <c r="H510" s="547"/>
      <c r="I510" s="547"/>
      <c r="J510" s="548"/>
      <c r="K510" s="4" t="str">
        <f t="shared" si="94"/>
        <v/>
      </c>
      <c r="L510" s="687"/>
      <c r="M510" s="353"/>
      <c r="N510" s="353"/>
      <c r="O510" s="353"/>
      <c r="P510" s="353"/>
      <c r="Q510" s="353"/>
      <c r="R510" s="353"/>
      <c r="S510" s="353"/>
      <c r="T510" s="353"/>
      <c r="U510" s="353"/>
      <c r="V510" s="353"/>
      <c r="W510" s="353"/>
      <c r="X510" s="353"/>
      <c r="Y510" s="353"/>
      <c r="Z510" s="353"/>
    </row>
    <row r="511" spans="1:26" ht="18.75" hidden="1" customHeight="1">
      <c r="A511" s="9">
        <v>310</v>
      </c>
      <c r="B511" s="293"/>
      <c r="C511" s="299">
        <v>8504</v>
      </c>
      <c r="D511" s="341" t="s">
        <v>1601</v>
      </c>
      <c r="E511" s="652"/>
      <c r="F511" s="653">
        <f>G511+H511+I511+J511</f>
        <v>0</v>
      </c>
      <c r="G511" s="555"/>
      <c r="H511" s="556"/>
      <c r="I511" s="556"/>
      <c r="J511" s="557"/>
      <c r="K511" s="4" t="str">
        <f t="shared" si="94"/>
        <v/>
      </c>
      <c r="L511" s="687"/>
    </row>
    <row r="512" spans="1:26" s="353" customFormat="1" ht="18.75" hidden="1" customHeight="1">
      <c r="A512" s="8">
        <v>315</v>
      </c>
      <c r="B512" s="538">
        <v>8600</v>
      </c>
      <c r="C512" s="2159" t="s">
        <v>1602</v>
      </c>
      <c r="D512" s="2159"/>
      <c r="E512" s="1737">
        <f t="shared" ref="E512:J512" si="106">SUM(E513:E516)</f>
        <v>0</v>
      </c>
      <c r="F512" s="664">
        <f t="shared" si="106"/>
        <v>0</v>
      </c>
      <c r="G512" s="732">
        <f t="shared" si="106"/>
        <v>0</v>
      </c>
      <c r="H512" s="730">
        <f t="shared" si="106"/>
        <v>0</v>
      </c>
      <c r="I512" s="730">
        <f t="shared" si="106"/>
        <v>0</v>
      </c>
      <c r="J512" s="698">
        <f t="shared" si="106"/>
        <v>0</v>
      </c>
      <c r="K512" s="4" t="str">
        <f t="shared" si="94"/>
        <v/>
      </c>
      <c r="L512" s="687"/>
      <c r="M512" s="351"/>
      <c r="N512" s="351"/>
      <c r="O512" s="351"/>
      <c r="P512" s="351"/>
      <c r="Q512" s="351"/>
      <c r="R512" s="351"/>
      <c r="S512" s="351"/>
      <c r="T512" s="351"/>
      <c r="U512" s="351"/>
      <c r="V512" s="351"/>
      <c r="W512" s="351"/>
      <c r="X512" s="351"/>
      <c r="Y512" s="351"/>
      <c r="Z512" s="351"/>
    </row>
    <row r="513" spans="1:26" ht="18.75" hidden="1" customHeight="1">
      <c r="A513" s="9">
        <v>320</v>
      </c>
      <c r="B513" s="293"/>
      <c r="C513" s="498">
        <v>8611</v>
      </c>
      <c r="D513" s="499" t="s">
        <v>1603</v>
      </c>
      <c r="E513" s="654"/>
      <c r="F513" s="655">
        <f>G513+H513+I513+J513</f>
        <v>0</v>
      </c>
      <c r="G513" s="558"/>
      <c r="H513" s="559"/>
      <c r="I513" s="559"/>
      <c r="J513" s="560"/>
      <c r="K513" s="4" t="str">
        <f t="shared" si="94"/>
        <v/>
      </c>
      <c r="L513" s="687"/>
    </row>
    <row r="514" spans="1:26" ht="18.75" hidden="1" customHeight="1">
      <c r="A514" s="9">
        <v>325</v>
      </c>
      <c r="B514" s="293"/>
      <c r="C514" s="470">
        <v>8621</v>
      </c>
      <c r="D514" s="471" t="s">
        <v>1604</v>
      </c>
      <c r="E514" s="650"/>
      <c r="F514" s="651">
        <f>G514+H514+I514+J514</f>
        <v>0</v>
      </c>
      <c r="G514" s="552"/>
      <c r="H514" s="553"/>
      <c r="I514" s="553"/>
      <c r="J514" s="554"/>
      <c r="K514" s="4" t="str">
        <f t="shared" si="94"/>
        <v/>
      </c>
      <c r="L514" s="687"/>
      <c r="M514" s="353"/>
      <c r="N514" s="353"/>
      <c r="O514" s="353"/>
      <c r="P514" s="353"/>
      <c r="Q514" s="353"/>
      <c r="R514" s="353"/>
      <c r="S514" s="353"/>
      <c r="T514" s="353"/>
      <c r="U514" s="353"/>
      <c r="V514" s="353"/>
      <c r="W514" s="353"/>
      <c r="X514" s="353"/>
      <c r="Y514" s="353"/>
      <c r="Z514" s="353"/>
    </row>
    <row r="515" spans="1:26" ht="18.75" hidden="1" customHeight="1">
      <c r="A515" s="9">
        <v>330</v>
      </c>
      <c r="B515" s="293"/>
      <c r="C515" s="472">
        <v>8623</v>
      </c>
      <c r="D515" s="515" t="s">
        <v>1605</v>
      </c>
      <c r="E515" s="648"/>
      <c r="F515" s="649">
        <f>G515+H515+I515+J515</f>
        <v>0</v>
      </c>
      <c r="G515" s="549"/>
      <c r="H515" s="550"/>
      <c r="I515" s="550"/>
      <c r="J515" s="551"/>
      <c r="K515" s="4" t="str">
        <f t="shared" si="94"/>
        <v/>
      </c>
      <c r="L515" s="687"/>
    </row>
    <row r="516" spans="1:26" ht="18.75" hidden="1" customHeight="1">
      <c r="A516" s="9">
        <v>340</v>
      </c>
      <c r="B516" s="293"/>
      <c r="C516" s="380">
        <v>8640</v>
      </c>
      <c r="D516" s="301" t="s">
        <v>1606</v>
      </c>
      <c r="E516" s="665"/>
      <c r="F516" s="494">
        <f>G516+H516+I516+J516</f>
        <v>0</v>
      </c>
      <c r="G516" s="561"/>
      <c r="H516" s="562"/>
      <c r="I516" s="562"/>
      <c r="J516" s="563"/>
      <c r="K516" s="4" t="str">
        <f t="shared" si="94"/>
        <v/>
      </c>
      <c r="L516" s="687"/>
    </row>
    <row r="517" spans="1:26" s="353" customFormat="1" ht="18.75" hidden="1" customHeight="1">
      <c r="A517" s="8">
        <v>295</v>
      </c>
      <c r="B517" s="538">
        <v>8700</v>
      </c>
      <c r="C517" s="2159" t="s">
        <v>1257</v>
      </c>
      <c r="D517" s="2160"/>
      <c r="E517" s="1737">
        <f t="shared" ref="E517:J517" si="107">SUM(E518:E519)</f>
        <v>0</v>
      </c>
      <c r="F517" s="664">
        <f t="shared" si="107"/>
        <v>0</v>
      </c>
      <c r="G517" s="732">
        <f t="shared" si="107"/>
        <v>0</v>
      </c>
      <c r="H517" s="730">
        <f t="shared" si="107"/>
        <v>0</v>
      </c>
      <c r="I517" s="730">
        <f t="shared" si="107"/>
        <v>0</v>
      </c>
      <c r="J517" s="698">
        <f t="shared" si="107"/>
        <v>0</v>
      </c>
      <c r="K517" s="4" t="str">
        <f t="shared" si="94"/>
        <v/>
      </c>
      <c r="L517" s="687"/>
      <c r="M517" s="351"/>
      <c r="N517" s="351"/>
      <c r="O517" s="351"/>
      <c r="P517" s="351"/>
      <c r="Q517" s="351"/>
      <c r="R517" s="351"/>
      <c r="S517" s="351"/>
      <c r="T517" s="351"/>
      <c r="U517" s="351"/>
      <c r="V517" s="351"/>
      <c r="W517" s="351"/>
      <c r="X517" s="351"/>
      <c r="Y517" s="351"/>
      <c r="Z517" s="351"/>
    </row>
    <row r="518" spans="1:26" hidden="1">
      <c r="A518" s="9">
        <v>300</v>
      </c>
      <c r="B518" s="293"/>
      <c r="C518" s="294">
        <v>8733</v>
      </c>
      <c r="D518" s="295" t="s">
        <v>2042</v>
      </c>
      <c r="E518" s="644"/>
      <c r="F518" s="645">
        <f>G518+H518+I518+J518</f>
        <v>0</v>
      </c>
      <c r="G518" s="543"/>
      <c r="H518" s="544"/>
      <c r="I518" s="544"/>
      <c r="J518" s="545"/>
      <c r="K518" s="4" t="str">
        <f t="shared" si="94"/>
        <v/>
      </c>
      <c r="L518" s="687"/>
    </row>
    <row r="519" spans="1:26" hidden="1">
      <c r="A519" s="9">
        <v>310</v>
      </c>
      <c r="B519" s="293"/>
      <c r="C519" s="299">
        <v>8766</v>
      </c>
      <c r="D519" s="341" t="s">
        <v>2043</v>
      </c>
      <c r="E519" s="652"/>
      <c r="F519" s="653">
        <f>G519+H519+I519+J519</f>
        <v>0</v>
      </c>
      <c r="G519" s="555"/>
      <c r="H519" s="556"/>
      <c r="I519" s="556"/>
      <c r="J519" s="557"/>
      <c r="K519" s="4" t="str">
        <f t="shared" si="94"/>
        <v/>
      </c>
      <c r="L519" s="687"/>
    </row>
    <row r="520" spans="1:26" s="353" customFormat="1" ht="18" customHeight="1">
      <c r="A520" s="8">
        <v>355</v>
      </c>
      <c r="B520" s="534">
        <v>8800</v>
      </c>
      <c r="C520" s="2170" t="s">
        <v>1256</v>
      </c>
      <c r="D520" s="2162"/>
      <c r="E520" s="1737">
        <f t="shared" ref="E520:J520" si="108">SUM(E521:E526)</f>
        <v>0</v>
      </c>
      <c r="F520" s="664">
        <f t="shared" si="108"/>
        <v>-78267</v>
      </c>
      <c r="G520" s="732">
        <f t="shared" si="108"/>
        <v>-4979</v>
      </c>
      <c r="H520" s="730">
        <f t="shared" si="108"/>
        <v>-56597</v>
      </c>
      <c r="I520" s="730">
        <f t="shared" si="108"/>
        <v>-515</v>
      </c>
      <c r="J520" s="698">
        <f t="shared" si="108"/>
        <v>-16176</v>
      </c>
      <c r="K520" s="4">
        <f t="shared" si="94"/>
        <v>1</v>
      </c>
      <c r="L520" s="687"/>
      <c r="M520" s="351"/>
      <c r="N520" s="351"/>
      <c r="O520" s="351"/>
      <c r="P520" s="351"/>
      <c r="Q520" s="351"/>
      <c r="R520" s="351"/>
      <c r="S520" s="351"/>
      <c r="T520" s="351"/>
      <c r="U520" s="351"/>
      <c r="V520" s="351"/>
      <c r="W520" s="351"/>
      <c r="X520" s="351"/>
      <c r="Y520" s="351"/>
      <c r="Z520" s="351"/>
    </row>
    <row r="521" spans="1:26" ht="18" hidden="1" customHeight="1">
      <c r="A521" s="9">
        <v>360</v>
      </c>
      <c r="B521" s="293"/>
      <c r="C521" s="294">
        <v>8801</v>
      </c>
      <c r="D521" s="295" t="s">
        <v>2048</v>
      </c>
      <c r="E521" s="660"/>
      <c r="F521" s="645">
        <f t="shared" ref="F521:F526" si="109">G521+H521+I521+J521</f>
        <v>0</v>
      </c>
      <c r="G521" s="543"/>
      <c r="H521" s="544"/>
      <c r="I521" s="544"/>
      <c r="J521" s="545"/>
      <c r="K521" s="4" t="str">
        <f t="shared" ref="K521:K584" si="110">(IF($E521&lt;&gt;0,$K$2,IF($F521&lt;&gt;0,$K$2,IF($G521&lt;&gt;0,$K$2,IF($H521&lt;&gt;0,$K$2,IF($I521&lt;&gt;0,$K$2,IF($J521&lt;&gt;0,$K$2,"")))))))</f>
        <v/>
      </c>
      <c r="L521" s="687"/>
    </row>
    <row r="522" spans="1:26" ht="18" hidden="1" customHeight="1">
      <c r="A522" s="9">
        <v>365</v>
      </c>
      <c r="B522" s="293"/>
      <c r="C522" s="296">
        <v>8802</v>
      </c>
      <c r="D522" s="297" t="s">
        <v>2049</v>
      </c>
      <c r="E522" s="658"/>
      <c r="F522" s="647">
        <f t="shared" si="109"/>
        <v>0</v>
      </c>
      <c r="G522" s="546"/>
      <c r="H522" s="547"/>
      <c r="I522" s="547"/>
      <c r="J522" s="548"/>
      <c r="K522" s="4" t="str">
        <f t="shared" si="110"/>
        <v/>
      </c>
      <c r="L522" s="687"/>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1263</v>
      </c>
      <c r="E523" s="658"/>
      <c r="F523" s="647">
        <f t="shared" si="109"/>
        <v>-78267</v>
      </c>
      <c r="G523" s="546">
        <v>-4979</v>
      </c>
      <c r="H523" s="547">
        <v>-56597</v>
      </c>
      <c r="I523" s="547">
        <v>-515</v>
      </c>
      <c r="J523" s="548">
        <v>-16176</v>
      </c>
      <c r="K523" s="4">
        <f t="shared" si="110"/>
        <v>1</v>
      </c>
      <c r="L523" s="687"/>
      <c r="M523" s="353"/>
      <c r="N523" s="353"/>
      <c r="O523" s="353"/>
      <c r="P523" s="353"/>
      <c r="Q523" s="353"/>
      <c r="R523" s="353"/>
      <c r="S523" s="353"/>
      <c r="T523" s="353"/>
      <c r="U523" s="353"/>
      <c r="V523" s="353"/>
      <c r="W523" s="353"/>
      <c r="X523" s="353"/>
      <c r="Y523" s="353"/>
      <c r="Z523" s="353"/>
    </row>
    <row r="524" spans="1:26" ht="18" hidden="1" customHeight="1">
      <c r="A524" s="9">
        <v>370</v>
      </c>
      <c r="B524" s="293"/>
      <c r="C524" s="296">
        <v>8804</v>
      </c>
      <c r="D524" s="297" t="s">
        <v>2045</v>
      </c>
      <c r="E524" s="658"/>
      <c r="F524" s="647">
        <f t="shared" si="109"/>
        <v>0</v>
      </c>
      <c r="G524" s="546"/>
      <c r="H524" s="547"/>
      <c r="I524" s="547"/>
      <c r="J524" s="548"/>
      <c r="K524" s="4" t="str">
        <f t="shared" si="110"/>
        <v/>
      </c>
      <c r="L524" s="687"/>
    </row>
    <row r="525" spans="1:26" ht="18" hidden="1" customHeight="1">
      <c r="A525" s="9">
        <v>365</v>
      </c>
      <c r="B525" s="293"/>
      <c r="C525" s="296" t="s">
        <v>2044</v>
      </c>
      <c r="D525" s="708" t="s">
        <v>2046</v>
      </c>
      <c r="E525" s="658"/>
      <c r="F525" s="647">
        <f t="shared" si="109"/>
        <v>0</v>
      </c>
      <c r="G525" s="546"/>
      <c r="H525" s="547"/>
      <c r="I525" s="547"/>
      <c r="J525" s="548"/>
      <c r="K525" s="4" t="str">
        <f t="shared" si="110"/>
        <v/>
      </c>
      <c r="L525" s="687"/>
      <c r="M525" s="353"/>
      <c r="N525" s="353"/>
      <c r="O525" s="353"/>
      <c r="P525" s="353"/>
      <c r="Q525" s="353"/>
      <c r="R525" s="353"/>
      <c r="S525" s="353"/>
      <c r="T525" s="353"/>
      <c r="U525" s="353"/>
      <c r="V525" s="353"/>
      <c r="W525" s="353"/>
      <c r="X525" s="353"/>
      <c r="Y525" s="353"/>
      <c r="Z525" s="353"/>
    </row>
    <row r="526" spans="1:26" ht="18" hidden="1" customHeight="1">
      <c r="A526" s="9">
        <v>370</v>
      </c>
      <c r="B526" s="293"/>
      <c r="C526" s="299">
        <v>8809</v>
      </c>
      <c r="D526" s="327" t="s">
        <v>2047</v>
      </c>
      <c r="E526" s="659"/>
      <c r="F526" s="653">
        <f t="shared" si="109"/>
        <v>0</v>
      </c>
      <c r="G526" s="555"/>
      <c r="H526" s="556"/>
      <c r="I526" s="556"/>
      <c r="J526" s="557"/>
      <c r="K526" s="4" t="str">
        <f t="shared" si="110"/>
        <v/>
      </c>
      <c r="L526" s="687"/>
    </row>
    <row r="527" spans="1:26" s="353" customFormat="1" ht="18" hidden="1" customHeight="1">
      <c r="A527" s="8">
        <v>375</v>
      </c>
      <c r="B527" s="538">
        <v>8900</v>
      </c>
      <c r="C527" s="2191" t="s">
        <v>992</v>
      </c>
      <c r="D527" s="2192"/>
      <c r="E527" s="1737">
        <f t="shared" ref="E527:J527" si="111">SUM(E528:E530)</f>
        <v>0</v>
      </c>
      <c r="F527" s="664">
        <f t="shared" si="111"/>
        <v>0</v>
      </c>
      <c r="G527" s="732">
        <f t="shared" si="111"/>
        <v>0</v>
      </c>
      <c r="H527" s="730">
        <f t="shared" si="111"/>
        <v>0</v>
      </c>
      <c r="I527" s="730">
        <f t="shared" si="111"/>
        <v>0</v>
      </c>
      <c r="J527" s="698">
        <f t="shared" si="111"/>
        <v>0</v>
      </c>
      <c r="K527" s="4" t="str">
        <f t="shared" si="110"/>
        <v/>
      </c>
      <c r="L527" s="687"/>
      <c r="M527" s="351"/>
      <c r="N527" s="351"/>
      <c r="O527" s="351"/>
      <c r="P527" s="351"/>
      <c r="Q527" s="351"/>
      <c r="R527" s="351"/>
      <c r="S527" s="351"/>
      <c r="T527" s="351"/>
      <c r="U527" s="351"/>
      <c r="V527" s="351"/>
      <c r="W527" s="351"/>
      <c r="X527" s="351"/>
      <c r="Y527" s="351"/>
      <c r="Z527" s="351"/>
    </row>
    <row r="528" spans="1:26" ht="18" hidden="1" customHeight="1">
      <c r="A528" s="9">
        <v>380</v>
      </c>
      <c r="B528" s="305"/>
      <c r="C528" s="294">
        <v>8901</v>
      </c>
      <c r="D528" s="295" t="s">
        <v>2050</v>
      </c>
      <c r="E528" s="660"/>
      <c r="F528" s="645">
        <f>G528+H528+I528+J528</f>
        <v>0</v>
      </c>
      <c r="G528" s="543"/>
      <c r="H528" s="544"/>
      <c r="I528" s="544"/>
      <c r="J528" s="545"/>
      <c r="K528" s="4" t="str">
        <f t="shared" si="110"/>
        <v/>
      </c>
      <c r="L528" s="687"/>
    </row>
    <row r="529" spans="1:26" ht="31.5" hidden="1">
      <c r="A529" s="9">
        <v>385</v>
      </c>
      <c r="B529" s="305"/>
      <c r="C529" s="296">
        <v>8902</v>
      </c>
      <c r="D529" s="297" t="s">
        <v>2051</v>
      </c>
      <c r="E529" s="658"/>
      <c r="F529" s="647">
        <f>G529+H529+I529+J529</f>
        <v>0</v>
      </c>
      <c r="G529" s="546"/>
      <c r="H529" s="547"/>
      <c r="I529" s="547"/>
      <c r="J529" s="548"/>
      <c r="K529" s="4" t="str">
        <f t="shared" si="110"/>
        <v/>
      </c>
      <c r="L529" s="687"/>
      <c r="M529" s="353"/>
      <c r="N529" s="353"/>
      <c r="O529" s="353"/>
      <c r="P529" s="353"/>
      <c r="Q529" s="353"/>
      <c r="R529" s="353"/>
      <c r="S529" s="353"/>
      <c r="T529" s="353"/>
      <c r="U529" s="353"/>
      <c r="V529" s="353"/>
      <c r="W529" s="353"/>
      <c r="X529" s="353"/>
      <c r="Y529" s="353"/>
      <c r="Z529" s="353"/>
    </row>
    <row r="530" spans="1:26" ht="31.5" hidden="1">
      <c r="A530" s="9">
        <v>390</v>
      </c>
      <c r="B530" s="305"/>
      <c r="C530" s="299">
        <v>8903</v>
      </c>
      <c r="D530" s="327" t="s">
        <v>909</v>
      </c>
      <c r="E530" s="659"/>
      <c r="F530" s="653">
        <f>G530+H530+I530+J530</f>
        <v>0</v>
      </c>
      <c r="G530" s="555"/>
      <c r="H530" s="556">
        <v>0</v>
      </c>
      <c r="I530" s="556">
        <v>0</v>
      </c>
      <c r="J530" s="557"/>
      <c r="K530" s="4" t="str">
        <f t="shared" si="110"/>
        <v/>
      </c>
      <c r="L530" s="687"/>
    </row>
    <row r="531" spans="1:26" s="353" customFormat="1" ht="18.75" hidden="1" customHeight="1">
      <c r="A531" s="8">
        <v>395</v>
      </c>
      <c r="B531" s="538">
        <v>9000</v>
      </c>
      <c r="C531" s="2159" t="s">
        <v>1349</v>
      </c>
      <c r="D531" s="2159"/>
      <c r="E531" s="666"/>
      <c r="F531" s="668">
        <f>G531+H531+I531+J531</f>
        <v>0</v>
      </c>
      <c r="G531" s="739"/>
      <c r="H531" s="740"/>
      <c r="I531" s="740"/>
      <c r="J531" s="702"/>
      <c r="K531" s="4" t="str">
        <f t="shared" si="110"/>
        <v/>
      </c>
      <c r="L531" s="687"/>
      <c r="M531" s="351"/>
      <c r="N531" s="351"/>
      <c r="O531" s="351"/>
      <c r="P531" s="351"/>
      <c r="Q531" s="351"/>
      <c r="R531" s="351"/>
      <c r="S531" s="351"/>
      <c r="T531" s="351"/>
      <c r="U531" s="351"/>
      <c r="V531" s="351"/>
      <c r="W531" s="351"/>
      <c r="X531" s="351"/>
      <c r="Y531" s="351"/>
      <c r="Z531" s="351"/>
    </row>
    <row r="532" spans="1:26" s="353" customFormat="1" ht="18.75" hidden="1" customHeight="1">
      <c r="A532" s="8">
        <v>405</v>
      </c>
      <c r="B532" s="669">
        <v>9100</v>
      </c>
      <c r="C532" s="2171" t="s">
        <v>1252</v>
      </c>
      <c r="D532" s="2171"/>
      <c r="E532" s="1738">
        <f t="shared" ref="E532:J532" si="112">SUM(E533:E536)</f>
        <v>0</v>
      </c>
      <c r="F532" s="670">
        <f t="shared" si="112"/>
        <v>0</v>
      </c>
      <c r="G532" s="741">
        <f t="shared" si="112"/>
        <v>0</v>
      </c>
      <c r="H532" s="742">
        <f t="shared" si="112"/>
        <v>0</v>
      </c>
      <c r="I532" s="742">
        <f t="shared" si="112"/>
        <v>0</v>
      </c>
      <c r="J532" s="703">
        <f t="shared" si="112"/>
        <v>0</v>
      </c>
      <c r="K532" s="4" t="str">
        <f t="shared" si="110"/>
        <v/>
      </c>
      <c r="L532" s="687"/>
      <c r="M532" s="351"/>
      <c r="N532" s="351"/>
      <c r="O532" s="351"/>
      <c r="P532" s="351"/>
      <c r="Q532" s="351"/>
      <c r="R532" s="351"/>
      <c r="S532" s="351"/>
      <c r="T532" s="351"/>
      <c r="U532" s="351"/>
      <c r="V532" s="351"/>
      <c r="W532" s="351"/>
      <c r="X532" s="351"/>
      <c r="Y532" s="351"/>
      <c r="Z532" s="351"/>
    </row>
    <row r="533" spans="1:26" ht="18.75" hidden="1" customHeight="1">
      <c r="A533" s="9">
        <v>410</v>
      </c>
      <c r="B533" s="293"/>
      <c r="C533" s="294">
        <v>9111</v>
      </c>
      <c r="D533" s="335" t="s">
        <v>1611</v>
      </c>
      <c r="E533" s="644"/>
      <c r="F533" s="645">
        <f>G533+H533+I533+J533</f>
        <v>0</v>
      </c>
      <c r="G533" s="543"/>
      <c r="H533" s="544"/>
      <c r="I533" s="544"/>
      <c r="J533" s="545"/>
      <c r="K533" s="4" t="str">
        <f t="shared" si="110"/>
        <v/>
      </c>
      <c r="L533" s="687"/>
      <c r="M533" s="353"/>
      <c r="N533" s="353"/>
      <c r="O533" s="353"/>
      <c r="P533" s="353"/>
      <c r="Q533" s="353"/>
      <c r="R533" s="353"/>
      <c r="S533" s="353"/>
      <c r="T533" s="353"/>
      <c r="U533" s="353"/>
      <c r="V533" s="353"/>
      <c r="W533" s="353"/>
      <c r="X533" s="353"/>
      <c r="Y533" s="353"/>
      <c r="Z533" s="353"/>
    </row>
    <row r="534" spans="1:26" ht="18.75" hidden="1" customHeight="1">
      <c r="A534" s="9">
        <v>415</v>
      </c>
      <c r="B534" s="293"/>
      <c r="C534" s="296">
        <v>9112</v>
      </c>
      <c r="D534" s="468" t="s">
        <v>1612</v>
      </c>
      <c r="E534" s="646"/>
      <c r="F534" s="647">
        <f>G534+H534+I534+J534</f>
        <v>0</v>
      </c>
      <c r="G534" s="546"/>
      <c r="H534" s="547"/>
      <c r="I534" s="547"/>
      <c r="J534" s="548"/>
      <c r="K534" s="4" t="str">
        <f t="shared" si="110"/>
        <v/>
      </c>
      <c r="L534" s="687"/>
      <c r="M534" s="353"/>
      <c r="N534" s="353"/>
      <c r="O534" s="353"/>
      <c r="P534" s="353"/>
      <c r="Q534" s="353"/>
      <c r="R534" s="353"/>
      <c r="S534" s="353"/>
      <c r="T534" s="353"/>
      <c r="U534" s="353"/>
      <c r="V534" s="353"/>
      <c r="W534" s="353"/>
      <c r="X534" s="353"/>
      <c r="Y534" s="353"/>
      <c r="Z534" s="353"/>
    </row>
    <row r="535" spans="1:26" ht="18.75" hidden="1" customHeight="1">
      <c r="A535" s="9">
        <v>420</v>
      </c>
      <c r="B535" s="293"/>
      <c r="C535" s="296">
        <v>9121</v>
      </c>
      <c r="D535" s="468" t="s">
        <v>1613</v>
      </c>
      <c r="E535" s="646"/>
      <c r="F535" s="647">
        <f>G535+H535+I535+J535</f>
        <v>0</v>
      </c>
      <c r="G535" s="546"/>
      <c r="H535" s="547"/>
      <c r="I535" s="547"/>
      <c r="J535" s="548"/>
      <c r="K535" s="4" t="str">
        <f t="shared" si="110"/>
        <v/>
      </c>
      <c r="L535" s="687"/>
    </row>
    <row r="536" spans="1:26" ht="18.75" hidden="1" customHeight="1">
      <c r="A536" s="9">
        <v>425</v>
      </c>
      <c r="B536" s="293"/>
      <c r="C536" s="299">
        <v>9122</v>
      </c>
      <c r="D536" s="341" t="s">
        <v>1614</v>
      </c>
      <c r="E536" s="652"/>
      <c r="F536" s="653">
        <f>G536+H536+I536+J536</f>
        <v>0</v>
      </c>
      <c r="G536" s="555"/>
      <c r="H536" s="556"/>
      <c r="I536" s="556"/>
      <c r="J536" s="557"/>
      <c r="K536" s="4" t="str">
        <f t="shared" si="110"/>
        <v/>
      </c>
      <c r="L536" s="687"/>
    </row>
    <row r="537" spans="1:26" s="353" customFormat="1" ht="18.75" hidden="1" customHeight="1">
      <c r="A537" s="8">
        <v>430</v>
      </c>
      <c r="B537" s="538">
        <v>9200</v>
      </c>
      <c r="C537" s="2161" t="s">
        <v>1253</v>
      </c>
      <c r="D537" s="2162"/>
      <c r="E537" s="1737">
        <f t="shared" ref="E537:J537" si="113">+E538+E539</f>
        <v>0</v>
      </c>
      <c r="F537" s="664">
        <f t="shared" si="113"/>
        <v>0</v>
      </c>
      <c r="G537" s="732">
        <f t="shared" si="113"/>
        <v>0</v>
      </c>
      <c r="H537" s="730">
        <f t="shared" si="113"/>
        <v>0</v>
      </c>
      <c r="I537" s="730">
        <f t="shared" si="113"/>
        <v>0</v>
      </c>
      <c r="J537" s="698">
        <f t="shared" si="113"/>
        <v>0</v>
      </c>
      <c r="K537" s="4" t="str">
        <f t="shared" si="110"/>
        <v/>
      </c>
      <c r="L537" s="687"/>
      <c r="M537" s="351"/>
      <c r="N537" s="351"/>
      <c r="O537" s="351"/>
      <c r="P537" s="351"/>
      <c r="Q537" s="351"/>
      <c r="R537" s="351"/>
      <c r="S537" s="351"/>
      <c r="T537" s="351"/>
      <c r="U537" s="351"/>
      <c r="V537" s="351"/>
      <c r="W537" s="351"/>
      <c r="X537" s="351"/>
      <c r="Y537" s="351"/>
      <c r="Z537" s="351"/>
    </row>
    <row r="538" spans="1:26" ht="18.75" hidden="1" customHeight="1">
      <c r="A538" s="9">
        <v>435</v>
      </c>
      <c r="B538" s="293"/>
      <c r="C538" s="294">
        <v>9201</v>
      </c>
      <c r="D538" s="295" t="s">
        <v>1615</v>
      </c>
      <c r="E538" s="660"/>
      <c r="F538" s="653">
        <f>G538+H538+I538+J538</f>
        <v>0</v>
      </c>
      <c r="G538" s="543"/>
      <c r="H538" s="544"/>
      <c r="I538" s="544"/>
      <c r="J538" s="545"/>
      <c r="K538" s="4" t="str">
        <f t="shared" si="110"/>
        <v/>
      </c>
      <c r="L538" s="687"/>
    </row>
    <row r="539" spans="1:26" ht="18.75" hidden="1" customHeight="1">
      <c r="A539" s="14">
        <v>440</v>
      </c>
      <c r="B539" s="293"/>
      <c r="C539" s="299">
        <v>9202</v>
      </c>
      <c r="D539" s="327" t="s">
        <v>1616</v>
      </c>
      <c r="E539" s="659"/>
      <c r="F539" s="653">
        <f>G539+H539+I539+J539</f>
        <v>0</v>
      </c>
      <c r="G539" s="555"/>
      <c r="H539" s="556"/>
      <c r="I539" s="556"/>
      <c r="J539" s="557"/>
      <c r="K539" s="4" t="str">
        <f t="shared" si="110"/>
        <v/>
      </c>
      <c r="L539" s="687"/>
      <c r="M539" s="353"/>
      <c r="N539" s="353"/>
      <c r="O539" s="353"/>
      <c r="P539" s="353"/>
      <c r="Q539" s="353"/>
      <c r="R539" s="353"/>
      <c r="S539" s="353"/>
      <c r="T539" s="353"/>
      <c r="U539" s="353"/>
      <c r="V539" s="353"/>
      <c r="W539" s="353"/>
      <c r="X539" s="353"/>
      <c r="Y539" s="353"/>
      <c r="Z539" s="353"/>
    </row>
    <row r="540" spans="1:26" s="353" customFormat="1" ht="18.75" customHeight="1">
      <c r="A540" s="17">
        <v>445</v>
      </c>
      <c r="B540" s="538">
        <v>9300</v>
      </c>
      <c r="C540" s="2159" t="s">
        <v>1254</v>
      </c>
      <c r="D540" s="2159"/>
      <c r="E540" s="1737">
        <f t="shared" ref="E540:J540" si="114">SUM(E541:E561)</f>
        <v>0</v>
      </c>
      <c r="F540" s="664">
        <f t="shared" si="114"/>
        <v>-15</v>
      </c>
      <c r="G540" s="732">
        <f t="shared" si="114"/>
        <v>-15</v>
      </c>
      <c r="H540" s="730">
        <f t="shared" si="114"/>
        <v>0</v>
      </c>
      <c r="I540" s="730">
        <f t="shared" si="114"/>
        <v>0</v>
      </c>
      <c r="J540" s="698">
        <f t="shared" si="114"/>
        <v>0</v>
      </c>
      <c r="K540" s="4">
        <f t="shared" si="110"/>
        <v>1</v>
      </c>
      <c r="L540" s="687"/>
      <c r="M540" s="351"/>
      <c r="N540" s="351"/>
      <c r="O540" s="351"/>
      <c r="P540" s="351"/>
      <c r="Q540" s="351"/>
      <c r="R540" s="351"/>
      <c r="S540" s="351"/>
      <c r="T540" s="351"/>
      <c r="U540" s="351"/>
      <c r="V540" s="351"/>
      <c r="W540" s="351"/>
      <c r="X540" s="351"/>
      <c r="Y540" s="351"/>
      <c r="Z540" s="351"/>
    </row>
    <row r="541" spans="1:26" ht="18.75" hidden="1" customHeight="1">
      <c r="A541" s="14">
        <v>450</v>
      </c>
      <c r="B541" s="293"/>
      <c r="C541" s="294">
        <v>9301</v>
      </c>
      <c r="D541" s="335" t="s">
        <v>2052</v>
      </c>
      <c r="E541" s="660"/>
      <c r="F541" s="645">
        <f t="shared" ref="F541:F560" si="115">G541+H541+I541+J541</f>
        <v>0</v>
      </c>
      <c r="G541" s="543"/>
      <c r="H541" s="544"/>
      <c r="I541" s="544"/>
      <c r="J541" s="545"/>
      <c r="K541" s="4" t="str">
        <f t="shared" si="110"/>
        <v/>
      </c>
      <c r="L541" s="687"/>
    </row>
    <row r="542" spans="1:26" ht="18.75" customHeight="1">
      <c r="A542" s="14">
        <v>450</v>
      </c>
      <c r="B542" s="293"/>
      <c r="C542" s="472">
        <v>9310</v>
      </c>
      <c r="D542" s="709" t="s">
        <v>1617</v>
      </c>
      <c r="E542" s="656"/>
      <c r="F542" s="649">
        <f t="shared" si="115"/>
        <v>-15</v>
      </c>
      <c r="G542" s="549">
        <v>-15</v>
      </c>
      <c r="H542" s="550">
        <v>0</v>
      </c>
      <c r="I542" s="550">
        <v>0</v>
      </c>
      <c r="J542" s="551">
        <v>0</v>
      </c>
      <c r="K542" s="4">
        <f t="shared" si="110"/>
        <v>1</v>
      </c>
      <c r="L542" s="687"/>
    </row>
    <row r="543" spans="1:26" s="359" customFormat="1" ht="18.75" hidden="1" customHeight="1">
      <c r="A543" s="27">
        <v>451</v>
      </c>
      <c r="B543" s="293"/>
      <c r="C543" s="710">
        <v>9317</v>
      </c>
      <c r="D543" s="711" t="s">
        <v>2053</v>
      </c>
      <c r="E543" s="712"/>
      <c r="F543" s="651">
        <f t="shared" si="115"/>
        <v>0</v>
      </c>
      <c r="G543" s="1485">
        <v>0</v>
      </c>
      <c r="H543" s="1486">
        <v>0</v>
      </c>
      <c r="I543" s="1486">
        <v>0</v>
      </c>
      <c r="J543" s="554"/>
      <c r="K543" s="4" t="str">
        <f t="shared" si="110"/>
        <v/>
      </c>
      <c r="L543" s="687"/>
      <c r="M543" s="353"/>
      <c r="N543" s="353"/>
      <c r="O543" s="353"/>
      <c r="P543" s="353"/>
      <c r="Q543" s="353"/>
      <c r="R543" s="353"/>
      <c r="S543" s="353"/>
      <c r="T543" s="353"/>
      <c r="U543" s="353"/>
      <c r="V543" s="353"/>
      <c r="W543" s="353"/>
      <c r="X543" s="353"/>
      <c r="Y543" s="353"/>
      <c r="Z543" s="353"/>
    </row>
    <row r="544" spans="1:26" s="359" customFormat="1" ht="18.75" hidden="1" customHeight="1">
      <c r="A544" s="27">
        <v>452</v>
      </c>
      <c r="B544" s="293"/>
      <c r="C544" s="713">
        <v>9318</v>
      </c>
      <c r="D544" s="714" t="s">
        <v>2054</v>
      </c>
      <c r="E544" s="656"/>
      <c r="F544" s="649">
        <f t="shared" si="115"/>
        <v>0</v>
      </c>
      <c r="G544" s="549"/>
      <c r="H544" s="550"/>
      <c r="I544" s="550"/>
      <c r="J544" s="551"/>
      <c r="K544" s="4" t="str">
        <f t="shared" si="110"/>
        <v/>
      </c>
      <c r="L544" s="687"/>
      <c r="M544" s="351"/>
      <c r="N544" s="351"/>
      <c r="O544" s="351"/>
      <c r="P544" s="351"/>
      <c r="Q544" s="351"/>
      <c r="R544" s="351"/>
      <c r="S544" s="351"/>
      <c r="T544" s="351"/>
      <c r="U544" s="351"/>
      <c r="V544" s="351"/>
      <c r="W544" s="351"/>
      <c r="X544" s="351"/>
      <c r="Y544" s="351"/>
      <c r="Z544" s="351"/>
    </row>
    <row r="545" spans="1:26" ht="31.5" hidden="1">
      <c r="A545" s="24">
        <v>456</v>
      </c>
      <c r="B545" s="293"/>
      <c r="C545" s="470">
        <v>9321</v>
      </c>
      <c r="D545" s="715" t="s">
        <v>1618</v>
      </c>
      <c r="E545" s="712"/>
      <c r="F545" s="651">
        <f t="shared" si="115"/>
        <v>0</v>
      </c>
      <c r="G545" s="552"/>
      <c r="H545" s="553"/>
      <c r="I545" s="553"/>
      <c r="J545" s="554"/>
      <c r="K545" s="4" t="str">
        <f t="shared" si="110"/>
        <v/>
      </c>
      <c r="L545" s="687"/>
      <c r="M545" s="359"/>
      <c r="N545" s="359"/>
      <c r="O545" s="359"/>
      <c r="P545" s="359"/>
      <c r="Q545" s="359"/>
      <c r="R545" s="359"/>
      <c r="S545" s="359"/>
      <c r="T545" s="359"/>
      <c r="U545" s="359"/>
      <c r="V545" s="359"/>
      <c r="W545" s="359"/>
      <c r="X545" s="359"/>
      <c r="Y545" s="359"/>
      <c r="Z545" s="359"/>
    </row>
    <row r="546" spans="1:26" ht="31.5" hidden="1">
      <c r="A546" s="24">
        <v>457</v>
      </c>
      <c r="B546" s="293"/>
      <c r="C546" s="296">
        <v>9322</v>
      </c>
      <c r="D546" s="474" t="s">
        <v>2059</v>
      </c>
      <c r="E546" s="658"/>
      <c r="F546" s="647">
        <f t="shared" si="115"/>
        <v>0</v>
      </c>
      <c r="G546" s="546"/>
      <c r="H546" s="547"/>
      <c r="I546" s="547"/>
      <c r="J546" s="548"/>
      <c r="K546" s="4" t="str">
        <f t="shared" si="110"/>
        <v/>
      </c>
      <c r="L546" s="687"/>
      <c r="M546" s="359"/>
      <c r="N546" s="359"/>
      <c r="O546" s="359"/>
      <c r="P546" s="359"/>
      <c r="Q546" s="359"/>
      <c r="R546" s="359"/>
      <c r="S546" s="359"/>
      <c r="T546" s="359"/>
      <c r="U546" s="359"/>
      <c r="V546" s="359"/>
      <c r="W546" s="359"/>
      <c r="X546" s="359"/>
      <c r="Y546" s="359"/>
      <c r="Z546" s="359"/>
    </row>
    <row r="547" spans="1:26" ht="31.5" hidden="1">
      <c r="A547" s="24">
        <v>458</v>
      </c>
      <c r="B547" s="293"/>
      <c r="C547" s="296">
        <v>9323</v>
      </c>
      <c r="D547" s="474" t="s">
        <v>2060</v>
      </c>
      <c r="E547" s="658"/>
      <c r="F547" s="647">
        <f t="shared" si="115"/>
        <v>0</v>
      </c>
      <c r="G547" s="546"/>
      <c r="H547" s="547"/>
      <c r="I547" s="547"/>
      <c r="J547" s="548"/>
      <c r="K547" s="4" t="str">
        <f t="shared" si="110"/>
        <v/>
      </c>
      <c r="L547" s="687"/>
    </row>
    <row r="548" spans="1:26" ht="31.5" hidden="1">
      <c r="A548" s="24">
        <v>459</v>
      </c>
      <c r="B548" s="293"/>
      <c r="C548" s="296">
        <v>9324</v>
      </c>
      <c r="D548" s="474" t="s">
        <v>2061</v>
      </c>
      <c r="E548" s="658"/>
      <c r="F548" s="647">
        <f t="shared" si="115"/>
        <v>0</v>
      </c>
      <c r="G548" s="546"/>
      <c r="H548" s="547"/>
      <c r="I548" s="547"/>
      <c r="J548" s="548"/>
      <c r="K548" s="4" t="str">
        <f t="shared" si="110"/>
        <v/>
      </c>
      <c r="L548" s="687"/>
    </row>
    <row r="549" spans="1:26" ht="18.75" hidden="1" customHeight="1">
      <c r="A549" s="24">
        <v>460</v>
      </c>
      <c r="B549" s="293"/>
      <c r="C549" s="296">
        <v>9325</v>
      </c>
      <c r="D549" s="474" t="s">
        <v>2062</v>
      </c>
      <c r="E549" s="658"/>
      <c r="F549" s="647">
        <f t="shared" si="115"/>
        <v>0</v>
      </c>
      <c r="G549" s="546"/>
      <c r="H549" s="547"/>
      <c r="I549" s="547"/>
      <c r="J549" s="548"/>
      <c r="K549" s="4" t="str">
        <f t="shared" si="110"/>
        <v/>
      </c>
      <c r="L549" s="687"/>
    </row>
    <row r="550" spans="1:26" ht="18.75" hidden="1" customHeight="1">
      <c r="A550" s="24">
        <v>461</v>
      </c>
      <c r="B550" s="293"/>
      <c r="C550" s="296">
        <v>9326</v>
      </c>
      <c r="D550" s="474" t="s">
        <v>2063</v>
      </c>
      <c r="E550" s="658"/>
      <c r="F550" s="647">
        <f t="shared" si="115"/>
        <v>0</v>
      </c>
      <c r="G550" s="546"/>
      <c r="H550" s="547"/>
      <c r="I550" s="547"/>
      <c r="J550" s="548"/>
      <c r="K550" s="4" t="str">
        <f t="shared" si="110"/>
        <v/>
      </c>
      <c r="L550" s="687"/>
    </row>
    <row r="551" spans="1:26" ht="30.75" hidden="1" customHeight="1">
      <c r="A551" s="14"/>
      <c r="B551" s="293"/>
      <c r="C551" s="296">
        <v>9327</v>
      </c>
      <c r="D551" s="474" t="s">
        <v>2064</v>
      </c>
      <c r="E551" s="658"/>
      <c r="F551" s="647">
        <f t="shared" si="115"/>
        <v>0</v>
      </c>
      <c r="G551" s="546"/>
      <c r="H551" s="547"/>
      <c r="I551" s="547"/>
      <c r="J551" s="548"/>
      <c r="K551" s="4" t="str">
        <f t="shared" si="110"/>
        <v/>
      </c>
      <c r="L551" s="687"/>
    </row>
    <row r="552" spans="1:26" ht="18.75" hidden="1" customHeight="1">
      <c r="A552" s="14"/>
      <c r="B552" s="293"/>
      <c r="C552" s="472">
        <v>9328</v>
      </c>
      <c r="D552" s="716" t="s">
        <v>2065</v>
      </c>
      <c r="E552" s="656"/>
      <c r="F552" s="649">
        <f t="shared" si="115"/>
        <v>0</v>
      </c>
      <c r="G552" s="549"/>
      <c r="H552" s="550"/>
      <c r="I552" s="550"/>
      <c r="J552" s="551"/>
      <c r="K552" s="4" t="str">
        <f t="shared" si="110"/>
        <v/>
      </c>
      <c r="L552" s="687"/>
    </row>
    <row r="553" spans="1:26" ht="31.5" hidden="1">
      <c r="A553" s="24">
        <v>462</v>
      </c>
      <c r="B553" s="293"/>
      <c r="C553" s="380">
        <v>9330</v>
      </c>
      <c r="D553" s="301" t="s">
        <v>2066</v>
      </c>
      <c r="E553" s="717"/>
      <c r="F553" s="718">
        <f t="shared" si="115"/>
        <v>0</v>
      </c>
      <c r="G553" s="743"/>
      <c r="H553" s="744"/>
      <c r="I553" s="744"/>
      <c r="J553" s="719"/>
      <c r="K553" s="4" t="str">
        <f t="shared" si="110"/>
        <v/>
      </c>
      <c r="L553" s="687"/>
    </row>
    <row r="554" spans="1:26" ht="31.5" hidden="1">
      <c r="A554" s="14"/>
      <c r="B554" s="293"/>
      <c r="C554" s="470">
        <v>9336</v>
      </c>
      <c r="D554" s="715" t="s">
        <v>1272</v>
      </c>
      <c r="E554" s="712"/>
      <c r="F554" s="651">
        <f t="shared" si="115"/>
        <v>0</v>
      </c>
      <c r="G554" s="552"/>
      <c r="H554" s="553"/>
      <c r="I554" s="553"/>
      <c r="J554" s="554"/>
      <c r="K554" s="4" t="str">
        <f t="shared" si="110"/>
        <v/>
      </c>
      <c r="L554" s="687"/>
    </row>
    <row r="555" spans="1:26" ht="31.5" hidden="1">
      <c r="A555" s="24">
        <v>462</v>
      </c>
      <c r="B555" s="293"/>
      <c r="C555" s="296">
        <v>9337</v>
      </c>
      <c r="D555" s="297" t="s">
        <v>1273</v>
      </c>
      <c r="E555" s="658"/>
      <c r="F555" s="647">
        <f t="shared" si="115"/>
        <v>0</v>
      </c>
      <c r="G555" s="546"/>
      <c r="H555" s="547"/>
      <c r="I555" s="547"/>
      <c r="J555" s="548"/>
      <c r="K555" s="4" t="str">
        <f t="shared" si="110"/>
        <v/>
      </c>
      <c r="L555" s="687"/>
    </row>
    <row r="556" spans="1:26" ht="18.75" hidden="1" customHeight="1">
      <c r="A556" s="14"/>
      <c r="B556" s="293"/>
      <c r="C556" s="296">
        <v>9338</v>
      </c>
      <c r="D556" s="474" t="s">
        <v>1274</v>
      </c>
      <c r="E556" s="658"/>
      <c r="F556" s="647">
        <f t="shared" si="115"/>
        <v>0</v>
      </c>
      <c r="G556" s="546"/>
      <c r="H556" s="547"/>
      <c r="I556" s="547"/>
      <c r="J556" s="548"/>
      <c r="K556" s="4" t="str">
        <f t="shared" si="110"/>
        <v/>
      </c>
      <c r="L556" s="687"/>
    </row>
    <row r="557" spans="1:26" ht="18.75" hidden="1" customHeight="1">
      <c r="A557" s="24">
        <v>462</v>
      </c>
      <c r="B557" s="293"/>
      <c r="C557" s="472">
        <v>9339</v>
      </c>
      <c r="D557" s="515" t="s">
        <v>1275</v>
      </c>
      <c r="E557" s="656"/>
      <c r="F557" s="649">
        <f t="shared" si="115"/>
        <v>0</v>
      </c>
      <c r="G557" s="549"/>
      <c r="H557" s="550"/>
      <c r="I557" s="550"/>
      <c r="J557" s="551"/>
      <c r="K557" s="4" t="str">
        <f t="shared" si="110"/>
        <v/>
      </c>
      <c r="L557" s="687"/>
    </row>
    <row r="558" spans="1:26" ht="18.75" hidden="1" customHeight="1">
      <c r="A558" s="14"/>
      <c r="B558" s="293"/>
      <c r="C558" s="470">
        <v>9355</v>
      </c>
      <c r="D558" s="720" t="s">
        <v>1276</v>
      </c>
      <c r="E558" s="712"/>
      <c r="F558" s="651">
        <f t="shared" si="115"/>
        <v>0</v>
      </c>
      <c r="G558" s="552"/>
      <c r="H558" s="553"/>
      <c r="I558" s="553"/>
      <c r="J558" s="554"/>
      <c r="K558" s="4" t="str">
        <f t="shared" si="110"/>
        <v/>
      </c>
      <c r="L558" s="687"/>
    </row>
    <row r="559" spans="1:26" ht="18.75" hidden="1" customHeight="1">
      <c r="A559" s="24">
        <v>462</v>
      </c>
      <c r="B559" s="293"/>
      <c r="C559" s="472">
        <v>9356</v>
      </c>
      <c r="D559" s="721" t="s">
        <v>1277</v>
      </c>
      <c r="E559" s="656"/>
      <c r="F559" s="649">
        <f t="shared" si="115"/>
        <v>0</v>
      </c>
      <c r="G559" s="549"/>
      <c r="H559" s="550"/>
      <c r="I559" s="550"/>
      <c r="J559" s="551"/>
      <c r="K559" s="4" t="str">
        <f t="shared" si="110"/>
        <v/>
      </c>
      <c r="L559" s="687"/>
    </row>
    <row r="560" spans="1:26" ht="18.75" hidden="1" customHeight="1">
      <c r="A560" s="24">
        <v>462</v>
      </c>
      <c r="B560" s="293"/>
      <c r="C560" s="470">
        <v>9395</v>
      </c>
      <c r="D560" s="529" t="s">
        <v>1279</v>
      </c>
      <c r="E560" s="712"/>
      <c r="F560" s="651">
        <f t="shared" si="115"/>
        <v>0</v>
      </c>
      <c r="G560" s="552"/>
      <c r="H560" s="553"/>
      <c r="I560" s="553"/>
      <c r="J560" s="554"/>
      <c r="K560" s="4" t="str">
        <f t="shared" si="110"/>
        <v/>
      </c>
      <c r="L560" s="687"/>
    </row>
    <row r="561" spans="1:26" ht="18.75" hidden="1" customHeight="1">
      <c r="A561" s="14">
        <v>465</v>
      </c>
      <c r="B561" s="293"/>
      <c r="C561" s="299">
        <v>9396</v>
      </c>
      <c r="D561" s="475" t="s">
        <v>1278</v>
      </c>
      <c r="E561" s="659"/>
      <c r="F561" s="653">
        <f>G561+H561+I561+J561</f>
        <v>0</v>
      </c>
      <c r="G561" s="555"/>
      <c r="H561" s="556"/>
      <c r="I561" s="556"/>
      <c r="J561" s="557"/>
      <c r="K561" s="4" t="str">
        <f t="shared" si="110"/>
        <v/>
      </c>
      <c r="L561" s="687"/>
    </row>
    <row r="562" spans="1:26" s="353" customFormat="1" ht="18" customHeight="1">
      <c r="A562" s="17">
        <v>470</v>
      </c>
      <c r="B562" s="538">
        <v>9500</v>
      </c>
      <c r="C562" s="2161" t="s">
        <v>1264</v>
      </c>
      <c r="D562" s="2161"/>
      <c r="E562" s="1737">
        <f t="shared" ref="E562:J562" si="116">SUM(E563:E581)</f>
        <v>0</v>
      </c>
      <c r="F562" s="664">
        <f t="shared" si="116"/>
        <v>78267</v>
      </c>
      <c r="G562" s="732">
        <f t="shared" si="116"/>
        <v>0</v>
      </c>
      <c r="H562" s="730">
        <f t="shared" si="116"/>
        <v>78267</v>
      </c>
      <c r="I562" s="730">
        <f t="shared" si="116"/>
        <v>0</v>
      </c>
      <c r="J562" s="698">
        <f t="shared" si="116"/>
        <v>0</v>
      </c>
      <c r="K562" s="4">
        <f t="shared" si="110"/>
        <v>1</v>
      </c>
      <c r="L562" s="687"/>
      <c r="M562" s="351"/>
      <c r="N562" s="351"/>
      <c r="O562" s="351"/>
      <c r="P562" s="351"/>
      <c r="Q562" s="351"/>
      <c r="R562" s="351"/>
      <c r="S562" s="351"/>
      <c r="T562" s="351"/>
      <c r="U562" s="351"/>
      <c r="V562" s="351"/>
      <c r="W562" s="351"/>
      <c r="X562" s="351"/>
      <c r="Y562" s="351"/>
      <c r="Z562" s="351"/>
    </row>
    <row r="563" spans="1:26" ht="18.75" hidden="1" customHeight="1">
      <c r="A563" s="14">
        <v>475</v>
      </c>
      <c r="B563" s="293"/>
      <c r="C563" s="294">
        <v>9501</v>
      </c>
      <c r="D563" s="335" t="s">
        <v>2067</v>
      </c>
      <c r="E563" s="644"/>
      <c r="F563" s="645">
        <f t="shared" ref="F563:F581" si="117">G563+H563+I563+J563</f>
        <v>0</v>
      </c>
      <c r="G563" s="543">
        <v>0</v>
      </c>
      <c r="H563" s="1488">
        <v>0</v>
      </c>
      <c r="I563" s="1488">
        <v>0</v>
      </c>
      <c r="J563" s="750">
        <v>0</v>
      </c>
      <c r="K563" s="4" t="str">
        <f t="shared" si="110"/>
        <v/>
      </c>
      <c r="L563" s="687"/>
    </row>
    <row r="564" spans="1:26" ht="18.75" customHeight="1">
      <c r="A564" s="14">
        <v>480</v>
      </c>
      <c r="B564" s="293"/>
      <c r="C564" s="296">
        <v>9502</v>
      </c>
      <c r="D564" s="468" t="s">
        <v>2068</v>
      </c>
      <c r="E564" s="646"/>
      <c r="F564" s="647">
        <f t="shared" si="117"/>
        <v>150409</v>
      </c>
      <c r="G564" s="1489">
        <v>0</v>
      </c>
      <c r="H564" s="547">
        <v>150409</v>
      </c>
      <c r="I564" s="1490">
        <v>0</v>
      </c>
      <c r="J564" s="751">
        <v>0</v>
      </c>
      <c r="K564" s="4">
        <f t="shared" si="110"/>
        <v>1</v>
      </c>
      <c r="L564" s="687"/>
      <c r="M564" s="353"/>
      <c r="N564" s="353"/>
      <c r="O564" s="353"/>
      <c r="P564" s="353"/>
      <c r="Q564" s="353"/>
      <c r="R564" s="353"/>
      <c r="S564" s="353"/>
      <c r="T564" s="353"/>
      <c r="U564" s="353"/>
      <c r="V564" s="353"/>
      <c r="W564" s="353"/>
      <c r="X564" s="353"/>
      <c r="Y564" s="353"/>
      <c r="Z564" s="353"/>
    </row>
    <row r="565" spans="1:26" ht="18.75" hidden="1" customHeight="1">
      <c r="A565" s="14">
        <v>485</v>
      </c>
      <c r="B565" s="293"/>
      <c r="C565" s="296">
        <v>9503</v>
      </c>
      <c r="D565" s="468" t="s">
        <v>1198</v>
      </c>
      <c r="E565" s="646"/>
      <c r="F565" s="647">
        <f t="shared" si="117"/>
        <v>0</v>
      </c>
      <c r="G565" s="546">
        <v>0</v>
      </c>
      <c r="H565" s="1490">
        <v>0</v>
      </c>
      <c r="I565" s="1490">
        <v>0</v>
      </c>
      <c r="J565" s="751">
        <v>0</v>
      </c>
      <c r="K565" s="4" t="str">
        <f t="shared" si="110"/>
        <v/>
      </c>
      <c r="L565" s="687"/>
    </row>
    <row r="566" spans="1:26" ht="18.75" hidden="1" customHeight="1">
      <c r="A566" s="14">
        <v>490</v>
      </c>
      <c r="B566" s="293"/>
      <c r="C566" s="296">
        <v>9504</v>
      </c>
      <c r="D566" s="468" t="s">
        <v>1199</v>
      </c>
      <c r="E566" s="646"/>
      <c r="F566" s="647">
        <f t="shared" si="117"/>
        <v>0</v>
      </c>
      <c r="G566" s="1489">
        <v>0</v>
      </c>
      <c r="H566" s="547">
        <v>0</v>
      </c>
      <c r="I566" s="1490">
        <v>0</v>
      </c>
      <c r="J566" s="751">
        <v>0</v>
      </c>
      <c r="K566" s="4" t="str">
        <f t="shared" si="110"/>
        <v/>
      </c>
      <c r="L566" s="687"/>
    </row>
    <row r="567" spans="1:26" ht="18.75" hidden="1" customHeight="1">
      <c r="A567" s="14">
        <v>495</v>
      </c>
      <c r="B567" s="293"/>
      <c r="C567" s="296">
        <v>9505</v>
      </c>
      <c r="D567" s="468" t="s">
        <v>2069</v>
      </c>
      <c r="E567" s="646"/>
      <c r="F567" s="647">
        <f t="shared" si="117"/>
        <v>0</v>
      </c>
      <c r="G567" s="1489">
        <v>0</v>
      </c>
      <c r="H567" s="1490">
        <v>0</v>
      </c>
      <c r="I567" s="547">
        <v>0</v>
      </c>
      <c r="J567" s="751">
        <v>0</v>
      </c>
      <c r="K567" s="4" t="str">
        <f t="shared" si="110"/>
        <v/>
      </c>
      <c r="L567" s="687"/>
    </row>
    <row r="568" spans="1:26" ht="18.75" hidden="1" customHeight="1">
      <c r="A568" s="14">
        <v>500</v>
      </c>
      <c r="B568" s="293"/>
      <c r="C568" s="296">
        <v>9506</v>
      </c>
      <c r="D568" s="468" t="s">
        <v>2070</v>
      </c>
      <c r="E568" s="646"/>
      <c r="F568" s="647">
        <f t="shared" si="117"/>
        <v>0</v>
      </c>
      <c r="G568" s="1489">
        <v>0</v>
      </c>
      <c r="H568" s="1490">
        <v>0</v>
      </c>
      <c r="I568" s="547">
        <v>0</v>
      </c>
      <c r="J568" s="751">
        <v>0</v>
      </c>
      <c r="K568" s="4" t="str">
        <f t="shared" si="110"/>
        <v/>
      </c>
      <c r="L568" s="687"/>
    </row>
    <row r="569" spans="1:26" ht="18.75" hidden="1" customHeight="1">
      <c r="A569" s="14">
        <v>505</v>
      </c>
      <c r="B569" s="293"/>
      <c r="C569" s="296">
        <v>9507</v>
      </c>
      <c r="D569" s="468" t="s">
        <v>2071</v>
      </c>
      <c r="E569" s="646"/>
      <c r="F569" s="647">
        <f t="shared" si="117"/>
        <v>0</v>
      </c>
      <c r="G569" s="546">
        <v>0</v>
      </c>
      <c r="H569" s="1490">
        <v>0</v>
      </c>
      <c r="I569" s="1490">
        <v>0</v>
      </c>
      <c r="J569" s="751">
        <v>0</v>
      </c>
      <c r="K569" s="4" t="str">
        <f t="shared" si="110"/>
        <v/>
      </c>
      <c r="L569" s="687"/>
    </row>
    <row r="570" spans="1:26" ht="18.75" customHeight="1">
      <c r="A570" s="14">
        <v>510</v>
      </c>
      <c r="B570" s="293"/>
      <c r="C570" s="296">
        <v>9508</v>
      </c>
      <c r="D570" s="468" t="s">
        <v>2072</v>
      </c>
      <c r="E570" s="646"/>
      <c r="F570" s="647">
        <f t="shared" si="117"/>
        <v>-71952</v>
      </c>
      <c r="G570" s="1489">
        <v>0</v>
      </c>
      <c r="H570" s="547">
        <v>-71952</v>
      </c>
      <c r="I570" s="1490">
        <v>0</v>
      </c>
      <c r="J570" s="751">
        <v>0</v>
      </c>
      <c r="K570" s="4">
        <f t="shared" si="110"/>
        <v>1</v>
      </c>
      <c r="L570" s="687"/>
    </row>
    <row r="571" spans="1:26" ht="18.75" hidden="1" customHeight="1">
      <c r="A571" s="14">
        <v>515</v>
      </c>
      <c r="B571" s="293"/>
      <c r="C571" s="296">
        <v>9509</v>
      </c>
      <c r="D571" s="468" t="s">
        <v>1200</v>
      </c>
      <c r="E571" s="646"/>
      <c r="F571" s="647">
        <f t="shared" si="117"/>
        <v>0</v>
      </c>
      <c r="G571" s="546">
        <v>0</v>
      </c>
      <c r="H571" s="1490">
        <v>0</v>
      </c>
      <c r="I571" s="1490">
        <v>0</v>
      </c>
      <c r="J571" s="751">
        <v>0</v>
      </c>
      <c r="K571" s="4" t="str">
        <f t="shared" si="110"/>
        <v/>
      </c>
      <c r="L571" s="687"/>
    </row>
    <row r="572" spans="1:26" ht="18.75" hidden="1" customHeight="1">
      <c r="A572" s="14">
        <v>520</v>
      </c>
      <c r="B572" s="293"/>
      <c r="C572" s="296">
        <v>9510</v>
      </c>
      <c r="D572" s="468" t="s">
        <v>1201</v>
      </c>
      <c r="E572" s="646"/>
      <c r="F572" s="647">
        <f t="shared" si="117"/>
        <v>0</v>
      </c>
      <c r="G572" s="1489">
        <v>0</v>
      </c>
      <c r="H572" s="547">
        <v>0</v>
      </c>
      <c r="I572" s="1490">
        <v>0</v>
      </c>
      <c r="J572" s="751">
        <v>0</v>
      </c>
      <c r="K572" s="4" t="str">
        <f t="shared" si="110"/>
        <v/>
      </c>
      <c r="L572" s="687"/>
    </row>
    <row r="573" spans="1:26" ht="18.75" hidden="1" customHeight="1">
      <c r="A573" s="14">
        <v>525</v>
      </c>
      <c r="B573" s="293"/>
      <c r="C573" s="296">
        <v>9511</v>
      </c>
      <c r="D573" s="468" t="s">
        <v>2073</v>
      </c>
      <c r="E573" s="646"/>
      <c r="F573" s="647">
        <f t="shared" si="117"/>
        <v>0</v>
      </c>
      <c r="G573" s="1489">
        <v>0</v>
      </c>
      <c r="H573" s="1490">
        <v>0</v>
      </c>
      <c r="I573" s="547">
        <v>0</v>
      </c>
      <c r="J573" s="751">
        <v>0</v>
      </c>
      <c r="K573" s="4" t="str">
        <f t="shared" si="110"/>
        <v/>
      </c>
      <c r="L573" s="687"/>
    </row>
    <row r="574" spans="1:26" ht="18.75" hidden="1" customHeight="1">
      <c r="A574" s="14">
        <v>530</v>
      </c>
      <c r="B574" s="293"/>
      <c r="C574" s="296">
        <v>9512</v>
      </c>
      <c r="D574" s="468" t="s">
        <v>2074</v>
      </c>
      <c r="E574" s="646"/>
      <c r="F574" s="647">
        <f t="shared" si="117"/>
        <v>0</v>
      </c>
      <c r="G574" s="1489">
        <v>0</v>
      </c>
      <c r="H574" s="1490">
        <v>0</v>
      </c>
      <c r="I574" s="547">
        <v>0</v>
      </c>
      <c r="J574" s="751">
        <v>0</v>
      </c>
      <c r="K574" s="4" t="str">
        <f t="shared" si="110"/>
        <v/>
      </c>
      <c r="L574" s="687"/>
    </row>
    <row r="575" spans="1:26" ht="18.75" hidden="1" customHeight="1">
      <c r="A575" s="14">
        <v>535</v>
      </c>
      <c r="B575" s="293"/>
      <c r="C575" s="320">
        <v>9513</v>
      </c>
      <c r="D575" s="331" t="s">
        <v>2075</v>
      </c>
      <c r="E575" s="694"/>
      <c r="F575" s="663">
        <f t="shared" si="117"/>
        <v>0</v>
      </c>
      <c r="G575" s="610">
        <v>0</v>
      </c>
      <c r="H575" s="611">
        <v>0</v>
      </c>
      <c r="I575" s="1496">
        <v>0</v>
      </c>
      <c r="J575" s="612">
        <v>0</v>
      </c>
      <c r="K575" s="4" t="str">
        <f t="shared" si="110"/>
        <v/>
      </c>
      <c r="L575" s="687"/>
    </row>
    <row r="576" spans="1:26" ht="31.5">
      <c r="A576" s="14">
        <v>540</v>
      </c>
      <c r="B576" s="293"/>
      <c r="C576" s="381">
        <v>9514</v>
      </c>
      <c r="D576" s="514" t="s">
        <v>2076</v>
      </c>
      <c r="E576" s="695"/>
      <c r="F576" s="696">
        <f t="shared" si="117"/>
        <v>-190</v>
      </c>
      <c r="G576" s="1489">
        <v>0</v>
      </c>
      <c r="H576" s="736">
        <v>-190</v>
      </c>
      <c r="I576" s="736">
        <v>0</v>
      </c>
      <c r="J576" s="1493">
        <v>0</v>
      </c>
      <c r="K576" s="4">
        <f t="shared" si="110"/>
        <v>1</v>
      </c>
      <c r="L576" s="687"/>
    </row>
    <row r="577" spans="1:26" s="537" customFormat="1" ht="27.75" hidden="1" customHeight="1">
      <c r="A577" s="535">
        <v>545</v>
      </c>
      <c r="B577" s="536"/>
      <c r="C577" s="1101">
        <v>9521</v>
      </c>
      <c r="D577" s="529" t="s">
        <v>1309</v>
      </c>
      <c r="E577" s="650"/>
      <c r="F577" s="651">
        <f t="shared" si="117"/>
        <v>0</v>
      </c>
      <c r="G577" s="1489">
        <v>0</v>
      </c>
      <c r="H577" s="553">
        <v>0</v>
      </c>
      <c r="I577" s="1490">
        <v>0</v>
      </c>
      <c r="J577" s="1494">
        <v>0</v>
      </c>
      <c r="K577" s="4" t="str">
        <f t="shared" si="110"/>
        <v/>
      </c>
      <c r="L577" s="688"/>
    </row>
    <row r="578" spans="1:26" ht="18.75" hidden="1" customHeight="1">
      <c r="A578" s="14">
        <v>550</v>
      </c>
      <c r="B578" s="293"/>
      <c r="C578" s="296">
        <v>9522</v>
      </c>
      <c r="D578" s="1051" t="s">
        <v>1310</v>
      </c>
      <c r="E578" s="646"/>
      <c r="F578" s="647">
        <f t="shared" si="117"/>
        <v>0</v>
      </c>
      <c r="G578" s="1489">
        <v>0</v>
      </c>
      <c r="H578" s="1490">
        <v>0</v>
      </c>
      <c r="I578" s="547">
        <v>0</v>
      </c>
      <c r="J578" s="751">
        <v>0</v>
      </c>
      <c r="K578" s="4" t="str">
        <f t="shared" si="110"/>
        <v/>
      </c>
      <c r="L578" s="687"/>
    </row>
    <row r="579" spans="1:26" ht="18.75" hidden="1" customHeight="1">
      <c r="A579" s="14">
        <v>555</v>
      </c>
      <c r="B579" s="293"/>
      <c r="C579" s="296">
        <v>9528</v>
      </c>
      <c r="D579" s="1051" t="s">
        <v>1311</v>
      </c>
      <c r="E579" s="646"/>
      <c r="F579" s="647">
        <f t="shared" si="117"/>
        <v>0</v>
      </c>
      <c r="G579" s="1489">
        <v>0</v>
      </c>
      <c r="H579" s="1490">
        <v>0</v>
      </c>
      <c r="I579" s="547">
        <v>0</v>
      </c>
      <c r="J579" s="751">
        <v>0</v>
      </c>
      <c r="K579" s="4" t="str">
        <f t="shared" si="110"/>
        <v/>
      </c>
      <c r="L579" s="687"/>
    </row>
    <row r="580" spans="1:26" ht="18.75" hidden="1" customHeight="1">
      <c r="A580" s="14">
        <v>560</v>
      </c>
      <c r="B580" s="293"/>
      <c r="C580" s="472">
        <v>9529</v>
      </c>
      <c r="D580" s="721" t="s">
        <v>1312</v>
      </c>
      <c r="E580" s="648"/>
      <c r="F580" s="649">
        <f t="shared" si="117"/>
        <v>0</v>
      </c>
      <c r="G580" s="1489">
        <v>0</v>
      </c>
      <c r="H580" s="550">
        <v>0</v>
      </c>
      <c r="I580" s="1490">
        <v>0</v>
      </c>
      <c r="J580" s="752">
        <v>0</v>
      </c>
      <c r="K580" s="4" t="str">
        <f t="shared" si="110"/>
        <v/>
      </c>
      <c r="L580" s="687"/>
    </row>
    <row r="581" spans="1:26" ht="31.5" hidden="1">
      <c r="A581" s="14">
        <v>561</v>
      </c>
      <c r="B581" s="293"/>
      <c r="C581" s="380">
        <v>9549</v>
      </c>
      <c r="D581" s="1052" t="s">
        <v>2077</v>
      </c>
      <c r="E581" s="722"/>
      <c r="F581" s="718">
        <f t="shared" si="117"/>
        <v>0</v>
      </c>
      <c r="G581" s="1489">
        <v>0</v>
      </c>
      <c r="H581" s="744"/>
      <c r="I581" s="744"/>
      <c r="J581" s="1495">
        <v>0</v>
      </c>
      <c r="K581" s="4" t="str">
        <f t="shared" si="110"/>
        <v/>
      </c>
      <c r="L581" s="687"/>
    </row>
    <row r="582" spans="1:26" s="353" customFormat="1" ht="18.75" hidden="1" customHeight="1">
      <c r="A582" s="17">
        <v>565</v>
      </c>
      <c r="B582" s="538">
        <v>9600</v>
      </c>
      <c r="C582" s="2161" t="s">
        <v>1255</v>
      </c>
      <c r="D582" s="2162"/>
      <c r="E582" s="1737">
        <f t="shared" ref="E582:J582" si="118">SUM(E583:E586)</f>
        <v>0</v>
      </c>
      <c r="F582" s="664">
        <f t="shared" si="118"/>
        <v>0</v>
      </c>
      <c r="G582" s="732">
        <f t="shared" si="118"/>
        <v>0</v>
      </c>
      <c r="H582" s="730">
        <f t="shared" si="118"/>
        <v>0</v>
      </c>
      <c r="I582" s="730">
        <f t="shared" si="118"/>
        <v>0</v>
      </c>
      <c r="J582" s="698">
        <f t="shared" si="118"/>
        <v>0</v>
      </c>
      <c r="K582" s="4" t="str">
        <f t="shared" si="110"/>
        <v/>
      </c>
      <c r="L582" s="687"/>
      <c r="M582" s="351"/>
      <c r="N582" s="351"/>
      <c r="O582" s="351"/>
      <c r="P582" s="351"/>
      <c r="Q582" s="351"/>
      <c r="R582" s="351"/>
      <c r="S582" s="351"/>
      <c r="T582" s="351"/>
      <c r="U582" s="351"/>
      <c r="V582" s="351"/>
      <c r="W582" s="351"/>
      <c r="X582" s="351"/>
      <c r="Y582" s="351"/>
      <c r="Z582" s="351"/>
    </row>
    <row r="583" spans="1:26" ht="31.5" hidden="1" customHeight="1">
      <c r="A583" s="19">
        <v>566</v>
      </c>
      <c r="B583" s="302"/>
      <c r="C583" s="521">
        <v>9601</v>
      </c>
      <c r="D583" s="723" t="s">
        <v>1265</v>
      </c>
      <c r="E583" s="644"/>
      <c r="F583" s="645">
        <f>G583+H583+I583+J583</f>
        <v>0</v>
      </c>
      <c r="G583" s="543">
        <v>0</v>
      </c>
      <c r="H583" s="1488">
        <v>0</v>
      </c>
      <c r="I583" s="1488">
        <v>0</v>
      </c>
      <c r="J583" s="750">
        <v>0</v>
      </c>
      <c r="K583" s="4" t="str">
        <f t="shared" si="110"/>
        <v/>
      </c>
      <c r="L583" s="687"/>
    </row>
    <row r="584" spans="1:26" ht="36" hidden="1" customHeight="1">
      <c r="A584" s="19">
        <v>567</v>
      </c>
      <c r="B584" s="302"/>
      <c r="C584" s="713">
        <v>9603</v>
      </c>
      <c r="D584" s="724" t="s">
        <v>1350</v>
      </c>
      <c r="E584" s="648"/>
      <c r="F584" s="649">
        <f>G584+H584+I584+J584</f>
        <v>0</v>
      </c>
      <c r="G584" s="549">
        <v>0</v>
      </c>
      <c r="H584" s="753">
        <v>0</v>
      </c>
      <c r="I584" s="753">
        <v>0</v>
      </c>
      <c r="J584" s="752">
        <v>0</v>
      </c>
      <c r="K584" s="4" t="str">
        <f t="shared" si="110"/>
        <v/>
      </c>
      <c r="L584" s="687"/>
      <c r="M584" s="353"/>
      <c r="N584" s="353"/>
      <c r="O584" s="353"/>
      <c r="P584" s="353"/>
      <c r="Q584" s="353"/>
      <c r="R584" s="353"/>
      <c r="S584" s="353"/>
      <c r="T584" s="353"/>
      <c r="U584" s="353"/>
      <c r="V584" s="353"/>
      <c r="W584" s="353"/>
      <c r="X584" s="353"/>
      <c r="Y584" s="353"/>
      <c r="Z584" s="353"/>
    </row>
    <row r="585" spans="1:26" ht="30.75" hidden="1" customHeight="1">
      <c r="A585" s="19">
        <v>568</v>
      </c>
      <c r="B585" s="302"/>
      <c r="C585" s="470">
        <v>9607</v>
      </c>
      <c r="D585" s="725" t="s">
        <v>1266</v>
      </c>
      <c r="E585" s="650"/>
      <c r="F585" s="651">
        <f>G585+H585+I585+J585</f>
        <v>0</v>
      </c>
      <c r="G585" s="552">
        <v>0</v>
      </c>
      <c r="H585" s="1486">
        <v>0</v>
      </c>
      <c r="I585" s="1486">
        <v>0</v>
      </c>
      <c r="J585" s="1494">
        <v>0</v>
      </c>
      <c r="K585" s="4" t="str">
        <f t="shared" ref="K585:K592" si="119">(IF($E585&lt;&gt;0,$K$2,IF($F585&lt;&gt;0,$K$2,IF($G585&lt;&gt;0,$K$2,IF($H585&lt;&gt;0,$K$2,IF($I585&lt;&gt;0,$K$2,IF($J585&lt;&gt;0,$K$2,"")))))))</f>
        <v/>
      </c>
      <c r="L585" s="687"/>
    </row>
    <row r="586" spans="1:26" ht="18.75" hidden="1" customHeight="1">
      <c r="A586" s="19">
        <v>569</v>
      </c>
      <c r="B586" s="302"/>
      <c r="C586" s="523">
        <v>9609</v>
      </c>
      <c r="D586" s="726" t="s">
        <v>1313</v>
      </c>
      <c r="E586" s="652"/>
      <c r="F586" s="653">
        <f>G586+H586+I586+J586</f>
        <v>0</v>
      </c>
      <c r="G586" s="555">
        <v>0</v>
      </c>
      <c r="H586" s="1492">
        <v>0</v>
      </c>
      <c r="I586" s="1492">
        <v>0</v>
      </c>
      <c r="J586" s="1497">
        <v>0</v>
      </c>
      <c r="K586" s="4" t="str">
        <f t="shared" si="119"/>
        <v/>
      </c>
      <c r="L586" s="687"/>
    </row>
    <row r="587" spans="1:26" s="353" customFormat="1" ht="18" customHeight="1">
      <c r="A587" s="17">
        <v>575</v>
      </c>
      <c r="B587" s="538">
        <v>9800</v>
      </c>
      <c r="C587" s="2161" t="s">
        <v>2078</v>
      </c>
      <c r="D587" s="2162"/>
      <c r="E587" s="1737">
        <f t="shared" ref="E587:J587" si="120">SUM(E588:E592)</f>
        <v>0</v>
      </c>
      <c r="F587" s="664">
        <f t="shared" si="120"/>
        <v>0</v>
      </c>
      <c r="G587" s="732">
        <f t="shared" si="120"/>
        <v>75317</v>
      </c>
      <c r="H587" s="730">
        <f t="shared" si="120"/>
        <v>-21670</v>
      </c>
      <c r="I587" s="730">
        <f t="shared" si="120"/>
        <v>-53647</v>
      </c>
      <c r="J587" s="698">
        <f t="shared" si="120"/>
        <v>0</v>
      </c>
      <c r="K587" s="4">
        <f t="shared" si="119"/>
        <v>1</v>
      </c>
      <c r="L587" s="687"/>
      <c r="M587" s="351"/>
      <c r="N587" s="351"/>
      <c r="O587" s="351"/>
      <c r="P587" s="351"/>
      <c r="Q587" s="351"/>
      <c r="R587" s="351"/>
      <c r="S587" s="351"/>
      <c r="T587" s="351"/>
      <c r="U587" s="351"/>
      <c r="V587" s="351"/>
      <c r="W587" s="351"/>
      <c r="X587" s="351"/>
      <c r="Y587" s="351"/>
      <c r="Z587" s="351"/>
    </row>
    <row r="588" spans="1:26" ht="18.75" customHeight="1">
      <c r="A588" s="14">
        <v>580</v>
      </c>
      <c r="B588" s="383"/>
      <c r="C588" s="294">
        <v>9810</v>
      </c>
      <c r="D588" s="335" t="s">
        <v>2055</v>
      </c>
      <c r="E588" s="754">
        <v>0</v>
      </c>
      <c r="F588" s="645">
        <f>G588+H588+I588+J588</f>
        <v>0</v>
      </c>
      <c r="G588" s="543">
        <v>54162</v>
      </c>
      <c r="H588" s="544">
        <v>0</v>
      </c>
      <c r="I588" s="544">
        <v>-54162</v>
      </c>
      <c r="J588" s="750">
        <v>0</v>
      </c>
      <c r="K588" s="4">
        <f t="shared" si="119"/>
        <v>1</v>
      </c>
      <c r="L588" s="687"/>
    </row>
    <row r="589" spans="1:26" ht="18.75" hidden="1" customHeight="1">
      <c r="A589" s="14">
        <v>585</v>
      </c>
      <c r="B589" s="383"/>
      <c r="C589" s="296">
        <v>9820</v>
      </c>
      <c r="D589" s="297" t="s">
        <v>2056</v>
      </c>
      <c r="E589" s="755">
        <v>0</v>
      </c>
      <c r="F589" s="647">
        <f>G589+H589+I589+J589</f>
        <v>0</v>
      </c>
      <c r="G589" s="546"/>
      <c r="H589" s="547"/>
      <c r="I589" s="547"/>
      <c r="J589" s="751">
        <v>0</v>
      </c>
      <c r="K589" s="4" t="str">
        <f t="shared" si="119"/>
        <v/>
      </c>
      <c r="L589" s="687"/>
      <c r="M589" s="353"/>
      <c r="N589" s="353"/>
      <c r="O589" s="353"/>
      <c r="P589" s="353"/>
      <c r="Q589" s="353"/>
      <c r="R589" s="353"/>
      <c r="S589" s="353"/>
      <c r="T589" s="353"/>
      <c r="U589" s="353"/>
      <c r="V589" s="353"/>
      <c r="W589" s="353"/>
      <c r="X589" s="353"/>
      <c r="Y589" s="353"/>
      <c r="Z589" s="353"/>
    </row>
    <row r="590" spans="1:26" ht="18.75" customHeight="1">
      <c r="A590" s="14">
        <v>590</v>
      </c>
      <c r="B590" s="383"/>
      <c r="C590" s="296">
        <v>9830</v>
      </c>
      <c r="D590" s="297" t="s">
        <v>2057</v>
      </c>
      <c r="E590" s="755">
        <v>0</v>
      </c>
      <c r="F590" s="647">
        <f>G590+H590+I590+J590</f>
        <v>0</v>
      </c>
      <c r="G590" s="546">
        <v>21155</v>
      </c>
      <c r="H590" s="547">
        <v>-21670</v>
      </c>
      <c r="I590" s="547">
        <v>515</v>
      </c>
      <c r="J590" s="751">
        <v>0</v>
      </c>
      <c r="K590" s="4">
        <f t="shared" si="119"/>
        <v>1</v>
      </c>
      <c r="L590" s="687"/>
    </row>
    <row r="591" spans="1:26" ht="18.75" hidden="1" customHeight="1">
      <c r="A591" s="9">
        <v>600</v>
      </c>
      <c r="B591" s="383"/>
      <c r="C591" s="320">
        <v>9850</v>
      </c>
      <c r="D591" s="331" t="s">
        <v>2058</v>
      </c>
      <c r="E591" s="756">
        <v>0</v>
      </c>
      <c r="F591" s="663">
        <f>G591+H591+I591+J591</f>
        <v>0</v>
      </c>
      <c r="G591" s="610">
        <v>0</v>
      </c>
      <c r="H591" s="753">
        <v>0</v>
      </c>
      <c r="I591" s="753">
        <v>0</v>
      </c>
      <c r="J591" s="752">
        <v>0</v>
      </c>
      <c r="K591" s="4" t="str">
        <f t="shared" si="119"/>
        <v/>
      </c>
      <c r="L591" s="687"/>
    </row>
    <row r="592" spans="1:26" ht="33" hidden="1" customHeight="1">
      <c r="A592" s="9">
        <v>605</v>
      </c>
      <c r="B592" s="671"/>
      <c r="C592" s="704">
        <v>9890</v>
      </c>
      <c r="D592" s="727" t="s">
        <v>2079</v>
      </c>
      <c r="E592" s="728"/>
      <c r="F592" s="705">
        <f>G592+H592+I592+J592</f>
        <v>0</v>
      </c>
      <c r="G592" s="745"/>
      <c r="H592" s="749">
        <v>0</v>
      </c>
      <c r="I592" s="749">
        <v>0</v>
      </c>
      <c r="J592" s="748">
        <v>0</v>
      </c>
      <c r="K592" s="4" t="str">
        <f t="shared" si="119"/>
        <v/>
      </c>
      <c r="L592" s="687"/>
    </row>
    <row r="593" spans="1:26" ht="20.25" customHeight="1" thickBot="1">
      <c r="A593" s="9">
        <v>610</v>
      </c>
      <c r="B593" s="1478" t="s">
        <v>1220</v>
      </c>
      <c r="C593" s="1479" t="s">
        <v>1933</v>
      </c>
      <c r="D593" s="1480" t="s">
        <v>1268</v>
      </c>
      <c r="E593" s="1481">
        <f t="shared" ref="E593:J593" si="121">SUM(E457,E461,E464,E467,E477,E493,E498,E499,E508,E512,E517,E474,E520,E527,E531,E532,E537,E540,E562,E582,E587)</f>
        <v>0</v>
      </c>
      <c r="F593" s="1481">
        <f t="shared" si="121"/>
        <v>-15</v>
      </c>
      <c r="G593" s="1482">
        <f t="shared" si="121"/>
        <v>70323</v>
      </c>
      <c r="H593" s="1483">
        <f t="shared" si="121"/>
        <v>0</v>
      </c>
      <c r="I593" s="1483">
        <f t="shared" si="121"/>
        <v>-54162</v>
      </c>
      <c r="J593" s="1484">
        <f t="shared" si="121"/>
        <v>-16176</v>
      </c>
      <c r="K593" s="4">
        <v>1</v>
      </c>
      <c r="L593" s="531"/>
    </row>
    <row r="594" spans="1:26" ht="18.75" customHeight="1" thickTop="1">
      <c r="A594" s="9"/>
      <c r="B594" s="775"/>
      <c r="C594" s="775"/>
      <c r="D594" s="1465">
        <f>+IF(+SUM(E594:J594)=0,0,"Контрола: дефицит/излишък = финансиране с обратен знак (V. + VІ. = 0)")</f>
        <v>0</v>
      </c>
      <c r="E594" s="1112">
        <f t="shared" ref="E594:J594" si="122">E593+E441</f>
        <v>0</v>
      </c>
      <c r="F594" s="1113">
        <f t="shared" si="122"/>
        <v>0</v>
      </c>
      <c r="G594" s="1114">
        <f t="shared" si="122"/>
        <v>0</v>
      </c>
      <c r="H594" s="1114">
        <f t="shared" si="122"/>
        <v>0</v>
      </c>
      <c r="I594" s="1114">
        <f t="shared" si="122"/>
        <v>0</v>
      </c>
      <c r="J594" s="1114">
        <f t="shared" si="122"/>
        <v>0</v>
      </c>
      <c r="K594" s="4">
        <v>1</v>
      </c>
      <c r="L594" s="531"/>
    </row>
    <row r="595" spans="1:26" ht="7.5" customHeight="1">
      <c r="A595" s="9"/>
      <c r="B595" s="1122"/>
      <c r="C595" s="1123"/>
      <c r="D595" s="386"/>
      <c r="E595" s="386"/>
      <c r="F595" s="386"/>
      <c r="G595" s="775"/>
      <c r="H595" s="775"/>
      <c r="I595" s="775"/>
      <c r="J595" s="775"/>
      <c r="K595" s="4">
        <v>1</v>
      </c>
      <c r="L595" s="531"/>
    </row>
    <row r="596" spans="1:26" ht="45" customHeight="1">
      <c r="A596" s="9"/>
      <c r="B596" s="1122"/>
      <c r="C596" s="1124"/>
      <c r="D596" s="1125"/>
      <c r="E596" s="1126"/>
      <c r="F596" s="1126" t="s">
        <v>1269</v>
      </c>
      <c r="G596" s="2172" t="s">
        <v>2210</v>
      </c>
      <c r="H596" s="2173"/>
      <c r="I596" s="2173"/>
      <c r="J596" s="2174"/>
      <c r="K596" s="4">
        <v>1</v>
      </c>
      <c r="L596" s="689"/>
    </row>
    <row r="597" spans="1:26" ht="18.75" customHeight="1">
      <c r="A597" s="9"/>
      <c r="B597" s="1122"/>
      <c r="C597" s="1123"/>
      <c r="D597" s="1125"/>
      <c r="E597" s="775"/>
      <c r="F597" s="1123"/>
      <c r="G597" s="2153" t="s">
        <v>1328</v>
      </c>
      <c r="H597" s="2153"/>
      <c r="I597" s="2153"/>
      <c r="J597" s="2153"/>
      <c r="K597" s="4">
        <v>1</v>
      </c>
      <c r="L597" s="689"/>
    </row>
    <row r="598" spans="1:26" ht="6.75" customHeight="1">
      <c r="A598" s="9"/>
      <c r="B598" s="1122"/>
      <c r="C598" s="1123"/>
      <c r="D598" s="1125"/>
      <c r="E598" s="775"/>
      <c r="F598" s="1123"/>
      <c r="G598" s="386"/>
      <c r="H598" s="386"/>
      <c r="I598" s="386"/>
      <c r="J598" s="386"/>
      <c r="K598" s="4">
        <v>1</v>
      </c>
      <c r="L598" s="689"/>
    </row>
    <row r="599" spans="1:26" ht="45.75" customHeight="1">
      <c r="A599" s="9"/>
      <c r="B599" s="1122"/>
      <c r="C599" s="1120" t="s">
        <v>1307</v>
      </c>
      <c r="D599" s="1959" t="s">
        <v>2210</v>
      </c>
      <c r="E599" s="1129"/>
      <c r="F599" s="386" t="s">
        <v>1322</v>
      </c>
      <c r="G599" s="2163" t="s">
        <v>2211</v>
      </c>
      <c r="H599" s="2164"/>
      <c r="I599" s="2164"/>
      <c r="J599" s="2165"/>
      <c r="K599" s="4">
        <v>1</v>
      </c>
      <c r="L599" s="689"/>
    </row>
    <row r="600" spans="1:26" ht="21.75" customHeight="1">
      <c r="A600" s="9"/>
      <c r="B600" s="2154" t="s">
        <v>1321</v>
      </c>
      <c r="C600" s="2154"/>
      <c r="D600" s="1131" t="s">
        <v>1298</v>
      </c>
      <c r="E600" s="1127"/>
      <c r="F600" s="1128"/>
      <c r="G600" s="2153" t="s">
        <v>1328</v>
      </c>
      <c r="H600" s="2153"/>
      <c r="I600" s="2153"/>
      <c r="J600" s="2153"/>
      <c r="K600" s="4">
        <v>1</v>
      </c>
      <c r="L600" s="689"/>
    </row>
    <row r="601" spans="1:26" ht="45" customHeight="1">
      <c r="A601" s="14"/>
      <c r="B601" s="2188"/>
      <c r="C601" s="2189"/>
      <c r="D601" s="1132" t="s">
        <v>1323</v>
      </c>
      <c r="E601" s="1116">
        <v>34</v>
      </c>
      <c r="F601" s="1121">
        <v>400023</v>
      </c>
      <c r="G601" s="1130" t="s">
        <v>1324</v>
      </c>
      <c r="H601" s="2185" t="s">
        <v>2212</v>
      </c>
      <c r="I601" s="2186"/>
      <c r="J601" s="2187"/>
      <c r="K601" s="4">
        <v>1</v>
      </c>
      <c r="L601" s="689"/>
    </row>
    <row r="602" spans="1:26" s="378" customFormat="1" ht="6" customHeight="1">
      <c r="A602" s="690"/>
      <c r="B602" s="775"/>
      <c r="C602" s="775"/>
      <c r="D602" s="1122"/>
      <c r="E602" s="775"/>
      <c r="F602" s="775"/>
      <c r="G602" s="775"/>
      <c r="H602" s="775"/>
      <c r="I602" s="775"/>
      <c r="J602" s="775"/>
      <c r="K602" s="4">
        <v>1</v>
      </c>
      <c r="L602" s="689"/>
      <c r="M602" s="351"/>
      <c r="N602" s="351"/>
      <c r="O602" s="351"/>
      <c r="P602" s="351"/>
      <c r="Q602" s="351"/>
      <c r="R602" s="351"/>
      <c r="S602" s="351"/>
      <c r="T602" s="351"/>
      <c r="U602" s="351"/>
      <c r="V602" s="351"/>
      <c r="W602" s="351"/>
      <c r="X602" s="351"/>
      <c r="Y602" s="351"/>
      <c r="Z602" s="351"/>
    </row>
    <row r="603" spans="1:26" ht="24" customHeight="1">
      <c r="A603" s="691"/>
      <c r="B603" s="691"/>
      <c r="C603" s="691"/>
      <c r="D603" s="692"/>
      <c r="E603" s="691"/>
      <c r="F603" s="691"/>
      <c r="G603" s="1130" t="s">
        <v>193</v>
      </c>
      <c r="H603" s="2185"/>
      <c r="I603" s="2186"/>
      <c r="J603" s="2187"/>
      <c r="K603" s="4">
        <v>1</v>
      </c>
      <c r="L603" s="531"/>
    </row>
    <row r="604" spans="1:26">
      <c r="B604" s="312"/>
      <c r="C604" s="312"/>
      <c r="D604" s="697"/>
      <c r="E604" s="312"/>
      <c r="F604" s="312"/>
      <c r="G604" s="312"/>
      <c r="H604" s="312"/>
      <c r="I604" s="312"/>
      <c r="J604" s="312"/>
      <c r="K604" s="4">
        <v>1</v>
      </c>
    </row>
    <row r="605" spans="1:26">
      <c r="B605" s="458"/>
      <c r="C605" s="458"/>
      <c r="D605" s="459"/>
      <c r="E605" s="458"/>
      <c r="F605" s="458"/>
      <c r="G605" s="458"/>
      <c r="H605" s="458"/>
      <c r="I605" s="458"/>
      <c r="J605" s="458"/>
      <c r="K605" s="4">
        <v>1</v>
      </c>
      <c r="L605" s="458"/>
    </row>
    <row r="606" spans="1:26">
      <c r="B606" s="1124"/>
      <c r="C606" s="1124"/>
      <c r="D606" s="1143"/>
      <c r="E606" s="15"/>
      <c r="F606" s="15"/>
      <c r="G606" s="15"/>
      <c r="H606" s="15"/>
      <c r="I606" s="15"/>
      <c r="J606" s="15"/>
      <c r="K606" s="1526">
        <f>(IF($E740&lt;&gt;0,$K$2,IF($F740&lt;&gt;0,$K$2,IF($G740&lt;&gt;0,$K$2,IF($H740&lt;&gt;0,$K$2,IF($I740&lt;&gt;0,$K$2,IF($J740&lt;&gt;0,$K$2,"")))))))</f>
        <v>1</v>
      </c>
      <c r="L606" s="495"/>
    </row>
    <row r="607" spans="1:26">
      <c r="B607" s="1124"/>
      <c r="C607" s="1144"/>
      <c r="D607" s="1145"/>
      <c r="E607" s="15"/>
      <c r="F607" s="15"/>
      <c r="G607" s="15"/>
      <c r="H607" s="15"/>
      <c r="I607" s="15"/>
      <c r="J607" s="15"/>
      <c r="K607" s="1526">
        <f>(IF($E740&lt;&gt;0,$K$2,IF($F740&lt;&gt;0,$K$2,IF($G740&lt;&gt;0,$K$2,IF($H740&lt;&gt;0,$K$2,IF($I740&lt;&gt;0,$K$2,IF($J740&lt;&gt;0,$K$2,"")))))))</f>
        <v>1</v>
      </c>
      <c r="L607" s="495"/>
    </row>
    <row r="608" spans="1:26">
      <c r="B608" s="2135" t="str">
        <f>$B$7</f>
        <v>ОТЧЕТНИ ДАННИ ПО ЕБК ЗА ИЗПЪЛНЕНИЕТО НА БЮДЖЕТА</v>
      </c>
      <c r="C608" s="2136"/>
      <c r="D608" s="2136"/>
      <c r="E608" s="1146"/>
      <c r="F608" s="1146"/>
      <c r="G608" s="1147"/>
      <c r="H608" s="1147"/>
      <c r="I608" s="1147"/>
      <c r="J608" s="1147"/>
      <c r="K608" s="1526">
        <f>(IF($E740&lt;&gt;0,$K$2,IF($F740&lt;&gt;0,$K$2,IF($G740&lt;&gt;0,$K$2,IF($H740&lt;&gt;0,$K$2,IF($I740&lt;&gt;0,$K$2,IF($J740&lt;&gt;0,$K$2,"")))))))</f>
        <v>1</v>
      </c>
      <c r="L608" s="495"/>
    </row>
    <row r="609" spans="2:12">
      <c r="B609" s="775"/>
      <c r="C609" s="1122"/>
      <c r="D609" s="1148"/>
      <c r="E609" s="1149" t="s">
        <v>2184</v>
      </c>
      <c r="F609" s="1149" t="s">
        <v>2083</v>
      </c>
      <c r="G609" s="776"/>
      <c r="H609" s="1150" t="s">
        <v>1319</v>
      </c>
      <c r="I609" s="1151"/>
      <c r="J609" s="1152"/>
      <c r="K609" s="1526">
        <f>(IF($E740&lt;&gt;0,$K$2,IF($F740&lt;&gt;0,$K$2,IF($G740&lt;&gt;0,$K$2,IF($H740&lt;&gt;0,$K$2,IF($I740&lt;&gt;0,$K$2,IF($J740&lt;&gt;0,$K$2,"")))))))</f>
        <v>1</v>
      </c>
      <c r="L609" s="495"/>
    </row>
    <row r="610" spans="2:12" ht="18.75">
      <c r="B610" s="2137" t="str">
        <f>$B$9</f>
        <v>ОБЛАСТНА АДМИНИСТРАЦИЯ ПАЗАРДЖИК</v>
      </c>
      <c r="C610" s="2138"/>
      <c r="D610" s="2139"/>
      <c r="E610" s="1068">
        <f>$E$9</f>
        <v>42736</v>
      </c>
      <c r="F610" s="1153">
        <f>$F$9</f>
        <v>43100</v>
      </c>
      <c r="G610" s="776"/>
      <c r="H610" s="776"/>
      <c r="I610" s="776"/>
      <c r="J610" s="776"/>
      <c r="K610" s="1526">
        <f>(IF($E740&lt;&gt;0,$K$2,IF($F740&lt;&gt;0,$K$2,IF($G740&lt;&gt;0,$K$2,IF($H740&lt;&gt;0,$K$2,IF($I740&lt;&gt;0,$K$2,IF($J740&lt;&gt;0,$K$2,"")))))))</f>
        <v>1</v>
      </c>
      <c r="L610" s="495"/>
    </row>
    <row r="611" spans="2:12">
      <c r="B611" s="1154" t="str">
        <f>$B$10</f>
        <v xml:space="preserve">                                                            (наименование на разпоредителя с бюджет)</v>
      </c>
      <c r="C611" s="775"/>
      <c r="D611" s="1125"/>
      <c r="E611" s="1155"/>
      <c r="F611" s="1155"/>
      <c r="G611" s="776"/>
      <c r="H611" s="776"/>
      <c r="I611" s="776"/>
      <c r="J611" s="776"/>
      <c r="K611" s="1526">
        <f>(IF($E740&lt;&gt;0,$K$2,IF($F740&lt;&gt;0,$K$2,IF($G740&lt;&gt;0,$K$2,IF($H740&lt;&gt;0,$K$2,IF($I740&lt;&gt;0,$K$2,IF($J740&lt;&gt;0,$K$2,"")))))))</f>
        <v>1</v>
      </c>
      <c r="L611" s="495"/>
    </row>
    <row r="612" spans="2:12">
      <c r="B612" s="1154"/>
      <c r="C612" s="775"/>
      <c r="D612" s="1125"/>
      <c r="E612" s="1154"/>
      <c r="F612" s="775"/>
      <c r="G612" s="776"/>
      <c r="H612" s="776"/>
      <c r="I612" s="776"/>
      <c r="J612" s="776"/>
      <c r="K612" s="1526">
        <f>(IF($E740&lt;&gt;0,$K$2,IF($F740&lt;&gt;0,$K$2,IF($G740&lt;&gt;0,$K$2,IF($H740&lt;&gt;0,$K$2,IF($I740&lt;&gt;0,$K$2,IF($J740&lt;&gt;0,$K$2,"")))))))</f>
        <v>1</v>
      </c>
      <c r="L612" s="495"/>
    </row>
    <row r="613" spans="2:12" ht="19.5">
      <c r="B613" s="2140" t="str">
        <f>$B$12</f>
        <v xml:space="preserve">Министерски съвет </v>
      </c>
      <c r="C613" s="2141"/>
      <c r="D613" s="2142"/>
      <c r="E613" s="1156" t="s">
        <v>1202</v>
      </c>
      <c r="F613" s="1899" t="str">
        <f>$F$12</f>
        <v>0300</v>
      </c>
      <c r="G613" s="1157"/>
      <c r="H613" s="776"/>
      <c r="I613" s="776"/>
      <c r="J613" s="776"/>
      <c r="K613" s="1526">
        <f>(IF($E740&lt;&gt;0,$K$2,IF($F740&lt;&gt;0,$K$2,IF($G740&lt;&gt;0,$K$2,IF($H740&lt;&gt;0,$K$2,IF($I740&lt;&gt;0,$K$2,IF($J740&lt;&gt;0,$K$2,"")))))))</f>
        <v>1</v>
      </c>
      <c r="L613" s="495"/>
    </row>
    <row r="614" spans="2:12">
      <c r="B614" s="1158" t="str">
        <f>$B$13</f>
        <v xml:space="preserve">                                             (наименование на първостепенния разпоредител с бюджет)</v>
      </c>
      <c r="C614" s="775"/>
      <c r="D614" s="1125"/>
      <c r="E614" s="1159"/>
      <c r="F614" s="1160"/>
      <c r="G614" s="776"/>
      <c r="H614" s="776"/>
      <c r="I614" s="776"/>
      <c r="J614" s="776"/>
      <c r="K614" s="1526">
        <f>(IF($E740&lt;&gt;0,$K$2,IF($F740&lt;&gt;0,$K$2,IF($G740&lt;&gt;0,$K$2,IF($H740&lt;&gt;0,$K$2,IF($I740&lt;&gt;0,$K$2,IF($J740&lt;&gt;0,$K$2,"")))))))</f>
        <v>1</v>
      </c>
      <c r="L614" s="495"/>
    </row>
    <row r="615" spans="2:12" ht="19.5">
      <c r="B615" s="1161"/>
      <c r="C615" s="776"/>
      <c r="D615" s="1162" t="s">
        <v>1330</v>
      </c>
      <c r="E615" s="1163">
        <f>$E$15</f>
        <v>0</v>
      </c>
      <c r="F615" s="1504" t="str">
        <f>$F$15</f>
        <v>БЮДЖЕТ</v>
      </c>
      <c r="G615" s="776"/>
      <c r="H615" s="1164"/>
      <c r="I615" s="776"/>
      <c r="J615" s="1164"/>
      <c r="K615" s="1526">
        <f>(IF($E740&lt;&gt;0,$K$2,IF($F740&lt;&gt;0,$K$2,IF($G740&lt;&gt;0,$K$2,IF($H740&lt;&gt;0,$K$2,IF($I740&lt;&gt;0,$K$2,IF($J740&lt;&gt;0,$K$2,"")))))))</f>
        <v>1</v>
      </c>
      <c r="L615" s="495"/>
    </row>
    <row r="616" spans="2:12" ht="16.5" thickBot="1">
      <c r="B616" s="775"/>
      <c r="C616" s="1122"/>
      <c r="D616" s="1148"/>
      <c r="E616" s="1160"/>
      <c r="F616" s="1165"/>
      <c r="G616" s="1166"/>
      <c r="H616" s="1166"/>
      <c r="I616" s="1166"/>
      <c r="J616" s="1167" t="s">
        <v>2187</v>
      </c>
      <c r="K616" s="1526">
        <f>(IF($E740&lt;&gt;0,$K$2,IF($F740&lt;&gt;0,$K$2,IF($G740&lt;&gt;0,$K$2,IF($H740&lt;&gt;0,$K$2,IF($I740&lt;&gt;0,$K$2,IF($J740&lt;&gt;0,$K$2,"")))))))</f>
        <v>1</v>
      </c>
      <c r="L616" s="495"/>
    </row>
    <row r="617" spans="2:12" ht="16.5">
      <c r="B617" s="1168"/>
      <c r="C617" s="1169"/>
      <c r="D617" s="1170" t="s">
        <v>917</v>
      </c>
      <c r="E617" s="1171" t="s">
        <v>2189</v>
      </c>
      <c r="F617" s="477" t="s">
        <v>1217</v>
      </c>
      <c r="G617" s="1172"/>
      <c r="H617" s="1173"/>
      <c r="I617" s="1172"/>
      <c r="J617" s="1174"/>
      <c r="K617" s="1526">
        <f>(IF($E740&lt;&gt;0,$K$2,IF($F740&lt;&gt;0,$K$2,IF($G740&lt;&gt;0,$K$2,IF($H740&lt;&gt;0,$K$2,IF($I740&lt;&gt;0,$K$2,IF($J740&lt;&gt;0,$K$2,"")))))))</f>
        <v>1</v>
      </c>
      <c r="L617" s="495"/>
    </row>
    <row r="618" spans="2:12" ht="56.1" customHeight="1">
      <c r="B618" s="1175" t="s">
        <v>2137</v>
      </c>
      <c r="C618" s="1176" t="s">
        <v>2191</v>
      </c>
      <c r="D618" s="1177" t="s">
        <v>918</v>
      </c>
      <c r="E618" s="1178">
        <f>$C$3</f>
        <v>2017</v>
      </c>
      <c r="F618" s="478" t="s">
        <v>1215</v>
      </c>
      <c r="G618" s="1179" t="s">
        <v>1214</v>
      </c>
      <c r="H618" s="1180" t="s">
        <v>911</v>
      </c>
      <c r="I618" s="1181" t="s">
        <v>1203</v>
      </c>
      <c r="J618" s="1182" t="s">
        <v>1204</v>
      </c>
      <c r="K618" s="1526">
        <f>(IF($E740&lt;&gt;0,$K$2,IF($F740&lt;&gt;0,$K$2,IF($G740&lt;&gt;0,$K$2,IF($H740&lt;&gt;0,$K$2,IF($I740&lt;&gt;0,$K$2,IF($J740&lt;&gt;0,$K$2,"")))))))</f>
        <v>1</v>
      </c>
      <c r="L618" s="495"/>
    </row>
    <row r="619" spans="2:12" ht="69" customHeight="1">
      <c r="B619" s="1183"/>
      <c r="C619" s="1184"/>
      <c r="D619" s="1185" t="s">
        <v>1936</v>
      </c>
      <c r="E619" s="457" t="s">
        <v>1781</v>
      </c>
      <c r="F619" s="457" t="s">
        <v>1782</v>
      </c>
      <c r="G619" s="770" t="s">
        <v>925</v>
      </c>
      <c r="H619" s="771" t="s">
        <v>926</v>
      </c>
      <c r="I619" s="771" t="s">
        <v>898</v>
      </c>
      <c r="J619" s="772" t="s">
        <v>1185</v>
      </c>
      <c r="K619" s="1526">
        <f>(IF($E740&lt;&gt;0,$K$2,IF($F740&lt;&gt;0,$K$2,IF($G740&lt;&gt;0,$K$2,IF($H740&lt;&gt;0,$K$2,IF($I740&lt;&gt;0,$K$2,IF($J740&lt;&gt;0,$K$2,"")))))))</f>
        <v>1</v>
      </c>
      <c r="L619" s="495"/>
    </row>
    <row r="620" spans="2:12">
      <c r="B620" s="1186"/>
      <c r="C620" s="1952">
        <v>0</v>
      </c>
      <c r="D620" s="1524" t="s">
        <v>1720</v>
      </c>
      <c r="E620" s="387"/>
      <c r="F620" s="773"/>
      <c r="G620" s="1187"/>
      <c r="H620" s="779"/>
      <c r="I620" s="779"/>
      <c r="J620" s="780"/>
      <c r="K620" s="1526">
        <f>(IF($E740&lt;&gt;0,$K$2,IF($F740&lt;&gt;0,$K$2,IF($G740&lt;&gt;0,$K$2,IF($H740&lt;&gt;0,$K$2,IF($I740&lt;&gt;0,$K$2,IF($J740&lt;&gt;0,$K$2,"")))))))</f>
        <v>1</v>
      </c>
      <c r="L620" s="495"/>
    </row>
    <row r="621" spans="2:12">
      <c r="B621" s="1188"/>
      <c r="C621" s="1953">
        <f>VLOOKUP(D622,EBK_DEIN2,2,FALSE)</f>
        <v>1117</v>
      </c>
      <c r="D621" s="1525" t="s">
        <v>1168</v>
      </c>
      <c r="E621" s="773"/>
      <c r="F621" s="773"/>
      <c r="G621" s="1189"/>
      <c r="H621" s="781"/>
      <c r="I621" s="781"/>
      <c r="J621" s="782"/>
      <c r="K621" s="1526">
        <f>(IF($E740&lt;&gt;0,$K$2,IF($F740&lt;&gt;0,$K$2,IF($G740&lt;&gt;0,$K$2,IF($H740&lt;&gt;0,$K$2,IF($I740&lt;&gt;0,$K$2,IF($J740&lt;&gt;0,$K$2,"")))))))</f>
        <v>1</v>
      </c>
      <c r="L621" s="495"/>
    </row>
    <row r="622" spans="2:12">
      <c r="B622" s="1190"/>
      <c r="C622" s="1954">
        <f>+C621</f>
        <v>1117</v>
      </c>
      <c r="D622" s="1523" t="s">
        <v>1501</v>
      </c>
      <c r="E622" s="773"/>
      <c r="F622" s="773"/>
      <c r="G622" s="1189"/>
      <c r="H622" s="781"/>
      <c r="I622" s="781"/>
      <c r="J622" s="782"/>
      <c r="K622" s="1526">
        <f>(IF($E740&lt;&gt;0,$K$2,IF($F740&lt;&gt;0,$K$2,IF($G740&lt;&gt;0,$K$2,IF($H740&lt;&gt;0,$K$2,IF($I740&lt;&gt;0,$K$2,IF($J740&lt;&gt;0,$K$2,"")))))))</f>
        <v>1</v>
      </c>
      <c r="L622" s="495"/>
    </row>
    <row r="623" spans="2:12">
      <c r="B623" s="1191"/>
      <c r="C623" s="1192"/>
      <c r="D623" s="1193" t="s">
        <v>919</v>
      </c>
      <c r="E623" s="773"/>
      <c r="F623" s="773"/>
      <c r="G623" s="1194"/>
      <c r="H623" s="783"/>
      <c r="I623" s="783"/>
      <c r="J623" s="784"/>
      <c r="K623" s="1526">
        <f>(IF($E740&lt;&gt;0,$K$2,IF($F740&lt;&gt;0,$K$2,IF($G740&lt;&gt;0,$K$2,IF($H740&lt;&gt;0,$K$2,IF($I740&lt;&gt;0,$K$2,IF($J740&lt;&gt;0,$K$2,"")))))))</f>
        <v>1</v>
      </c>
      <c r="L623" s="495"/>
    </row>
    <row r="624" spans="2:12">
      <c r="B624" s="1195">
        <v>100</v>
      </c>
      <c r="C624" s="2148" t="s">
        <v>1937</v>
      </c>
      <c r="D624" s="2147"/>
      <c r="E624" s="463">
        <f t="shared" ref="E624:J624" si="123">SUM(E625:E626)</f>
        <v>6417</v>
      </c>
      <c r="F624" s="464">
        <f t="shared" si="123"/>
        <v>6417</v>
      </c>
      <c r="G624" s="576">
        <f t="shared" si="123"/>
        <v>5708</v>
      </c>
      <c r="H624" s="577">
        <f t="shared" si="123"/>
        <v>0</v>
      </c>
      <c r="I624" s="577">
        <f t="shared" si="123"/>
        <v>0</v>
      </c>
      <c r="J624" s="578">
        <f t="shared" si="123"/>
        <v>709</v>
      </c>
      <c r="K624" s="1526">
        <f>(IF($E624&lt;&gt;0,$K$2,IF($F624&lt;&gt;0,$K$2,IF($G624&lt;&gt;0,$K$2,IF($H624&lt;&gt;0,$K$2,IF($I624&lt;&gt;0,$K$2,IF($J624&lt;&gt;0,$K$2,"")))))))</f>
        <v>1</v>
      </c>
      <c r="L624" s="496"/>
    </row>
    <row r="625" spans="1:12">
      <c r="B625" s="1196"/>
      <c r="C625" s="1197">
        <v>101</v>
      </c>
      <c r="D625" s="1198" t="s">
        <v>1938</v>
      </c>
      <c r="E625" s="620">
        <v>773</v>
      </c>
      <c r="F625" s="629">
        <f>G625+H625+I625+J625</f>
        <v>773</v>
      </c>
      <c r="G625" s="543">
        <v>605</v>
      </c>
      <c r="H625" s="544">
        <v>0</v>
      </c>
      <c r="I625" s="544">
        <v>0</v>
      </c>
      <c r="J625" s="545">
        <v>168</v>
      </c>
      <c r="K625" s="1526">
        <f t="shared" ref="K625:K692" si="124">(IF($E625&lt;&gt;0,$K$2,IF($F625&lt;&gt;0,$K$2,IF($G625&lt;&gt;0,$K$2,IF($H625&lt;&gt;0,$K$2,IF($I625&lt;&gt;0,$K$2,IF($J625&lt;&gt;0,$K$2,"")))))))</f>
        <v>1</v>
      </c>
      <c r="L625" s="496"/>
    </row>
    <row r="626" spans="1:12" ht="36" customHeight="1">
      <c r="A626" s="306"/>
      <c r="B626" s="1196"/>
      <c r="C626" s="1199">
        <v>102</v>
      </c>
      <c r="D626" s="1200" t="s">
        <v>1939</v>
      </c>
      <c r="E626" s="626">
        <v>5644</v>
      </c>
      <c r="F626" s="630">
        <f>G626+H626+I626+J626</f>
        <v>5644</v>
      </c>
      <c r="G626" s="555">
        <v>5103</v>
      </c>
      <c r="H626" s="556">
        <v>0</v>
      </c>
      <c r="I626" s="556">
        <v>0</v>
      </c>
      <c r="J626" s="557">
        <v>541</v>
      </c>
      <c r="K626" s="1526">
        <f t="shared" si="124"/>
        <v>1</v>
      </c>
      <c r="L626" s="496"/>
    </row>
    <row r="627" spans="1:12">
      <c r="A627" s="306"/>
      <c r="B627" s="1195">
        <v>200</v>
      </c>
      <c r="C627" s="2149" t="s">
        <v>1940</v>
      </c>
      <c r="D627" s="2149"/>
      <c r="E627" s="463">
        <f t="shared" ref="E627:J627" si="125">SUM(E628:E632)</f>
        <v>33469</v>
      </c>
      <c r="F627" s="464">
        <f t="shared" si="125"/>
        <v>33469</v>
      </c>
      <c r="G627" s="576">
        <f t="shared" si="125"/>
        <v>32465</v>
      </c>
      <c r="H627" s="577">
        <f t="shared" si="125"/>
        <v>0</v>
      </c>
      <c r="I627" s="577">
        <f t="shared" si="125"/>
        <v>0</v>
      </c>
      <c r="J627" s="578">
        <f t="shared" si="125"/>
        <v>1004</v>
      </c>
      <c r="K627" s="1526">
        <f t="shared" si="124"/>
        <v>1</v>
      </c>
      <c r="L627" s="496"/>
    </row>
    <row r="628" spans="1:12">
      <c r="A628" s="306"/>
      <c r="B628" s="1201"/>
      <c r="C628" s="1197">
        <v>201</v>
      </c>
      <c r="D628" s="1198" t="s">
        <v>1941</v>
      </c>
      <c r="E628" s="620">
        <v>25636</v>
      </c>
      <c r="F628" s="629">
        <f>G628+H628+I628+J628</f>
        <v>25636</v>
      </c>
      <c r="G628" s="543">
        <v>25636</v>
      </c>
      <c r="H628" s="544">
        <v>0</v>
      </c>
      <c r="I628" s="544">
        <v>0</v>
      </c>
      <c r="J628" s="545">
        <v>0</v>
      </c>
      <c r="K628" s="1526">
        <f t="shared" si="124"/>
        <v>1</v>
      </c>
      <c r="L628" s="496"/>
    </row>
    <row r="629" spans="1:12">
      <c r="A629" s="306"/>
      <c r="B629" s="1202"/>
      <c r="C629" s="1203">
        <v>202</v>
      </c>
      <c r="D629" s="1204" t="s">
        <v>1942</v>
      </c>
      <c r="E629" s="622">
        <v>7833</v>
      </c>
      <c r="F629" s="631">
        <f>G629+H629+I629+J629</f>
        <v>7833</v>
      </c>
      <c r="G629" s="546">
        <v>6829</v>
      </c>
      <c r="H629" s="547">
        <v>0</v>
      </c>
      <c r="I629" s="547">
        <v>0</v>
      </c>
      <c r="J629" s="548">
        <v>1004</v>
      </c>
      <c r="K629" s="1526">
        <f t="shared" si="124"/>
        <v>1</v>
      </c>
      <c r="L629" s="496"/>
    </row>
    <row r="630" spans="1:12" ht="31.5" hidden="1">
      <c r="A630" s="306"/>
      <c r="B630" s="1205"/>
      <c r="C630" s="1203">
        <v>205</v>
      </c>
      <c r="D630" s="1204" t="s">
        <v>779</v>
      </c>
      <c r="E630" s="622"/>
      <c r="F630" s="631">
        <f>G630+H630+I630+J630</f>
        <v>0</v>
      </c>
      <c r="G630" s="546"/>
      <c r="H630" s="547"/>
      <c r="I630" s="547"/>
      <c r="J630" s="548"/>
      <c r="K630" s="1526" t="str">
        <f t="shared" si="124"/>
        <v/>
      </c>
      <c r="L630" s="496"/>
    </row>
    <row r="631" spans="1:12" hidden="1">
      <c r="A631" s="306"/>
      <c r="B631" s="1205"/>
      <c r="C631" s="1203">
        <v>208</v>
      </c>
      <c r="D631" s="1206" t="s">
        <v>780</v>
      </c>
      <c r="E631" s="622"/>
      <c r="F631" s="631">
        <f>G631+H631+I631+J631</f>
        <v>0</v>
      </c>
      <c r="G631" s="546"/>
      <c r="H631" s="547"/>
      <c r="I631" s="547"/>
      <c r="J631" s="548"/>
      <c r="K631" s="1526" t="str">
        <f t="shared" si="124"/>
        <v/>
      </c>
      <c r="L631" s="496"/>
    </row>
    <row r="632" spans="1:12" hidden="1">
      <c r="A632" s="5"/>
      <c r="B632" s="1201"/>
      <c r="C632" s="1199">
        <v>209</v>
      </c>
      <c r="D632" s="1207" t="s">
        <v>781</v>
      </c>
      <c r="E632" s="626"/>
      <c r="F632" s="630">
        <f>G632+H632+I632+J632</f>
        <v>0</v>
      </c>
      <c r="G632" s="555"/>
      <c r="H632" s="556"/>
      <c r="I632" s="556"/>
      <c r="J632" s="557"/>
      <c r="K632" s="1526" t="str">
        <f t="shared" si="124"/>
        <v/>
      </c>
      <c r="L632" s="496"/>
    </row>
    <row r="633" spans="1:12">
      <c r="A633" s="306"/>
      <c r="B633" s="1195">
        <v>500</v>
      </c>
      <c r="C633" s="2150" t="s">
        <v>782</v>
      </c>
      <c r="D633" s="2150"/>
      <c r="E633" s="463">
        <f t="shared" ref="E633:J633" si="126">SUM(E634:E640)</f>
        <v>10763</v>
      </c>
      <c r="F633" s="464">
        <f t="shared" si="126"/>
        <v>10763</v>
      </c>
      <c r="G633" s="576">
        <f t="shared" si="126"/>
        <v>0</v>
      </c>
      <c r="H633" s="577">
        <f t="shared" si="126"/>
        <v>0</v>
      </c>
      <c r="I633" s="577">
        <f t="shared" si="126"/>
        <v>0</v>
      </c>
      <c r="J633" s="578">
        <f t="shared" si="126"/>
        <v>10763</v>
      </c>
      <c r="K633" s="1526">
        <f t="shared" si="124"/>
        <v>1</v>
      </c>
      <c r="L633" s="496"/>
    </row>
    <row r="634" spans="1:12" ht="31.5">
      <c r="A634" s="5"/>
      <c r="B634" s="1201"/>
      <c r="C634" s="1208">
        <v>551</v>
      </c>
      <c r="D634" s="1209" t="s">
        <v>783</v>
      </c>
      <c r="E634" s="620">
        <v>6581</v>
      </c>
      <c r="F634" s="629">
        <f t="shared" ref="F634:F641" si="127">G634+H634+I634+J634</f>
        <v>6581</v>
      </c>
      <c r="G634" s="1487">
        <v>0</v>
      </c>
      <c r="H634" s="1488">
        <v>0</v>
      </c>
      <c r="I634" s="1488">
        <v>0</v>
      </c>
      <c r="J634" s="545">
        <v>6581</v>
      </c>
      <c r="K634" s="1526">
        <f t="shared" si="124"/>
        <v>1</v>
      </c>
      <c r="L634" s="496"/>
    </row>
    <row r="635" spans="1:12" hidden="1">
      <c r="A635" s="306"/>
      <c r="B635" s="1201"/>
      <c r="C635" s="1210">
        <f>C634+1</f>
        <v>552</v>
      </c>
      <c r="D635" s="1211" t="s">
        <v>784</v>
      </c>
      <c r="E635" s="622"/>
      <c r="F635" s="631">
        <f t="shared" si="127"/>
        <v>0</v>
      </c>
      <c r="G635" s="1489">
        <v>0</v>
      </c>
      <c r="H635" s="1490">
        <v>0</v>
      </c>
      <c r="I635" s="1490">
        <v>0</v>
      </c>
      <c r="J635" s="548"/>
      <c r="K635" s="1526" t="str">
        <f t="shared" si="124"/>
        <v/>
      </c>
      <c r="L635" s="496"/>
    </row>
    <row r="636" spans="1:12" hidden="1">
      <c r="A636" s="415"/>
      <c r="B636" s="1212"/>
      <c r="C636" s="1210">
        <v>558</v>
      </c>
      <c r="D636" s="1213" t="s">
        <v>1344</v>
      </c>
      <c r="E636" s="622"/>
      <c r="F636" s="631">
        <f>G636+H636+I636+J636</f>
        <v>0</v>
      </c>
      <c r="G636" s="1489">
        <v>0</v>
      </c>
      <c r="H636" s="1490">
        <v>0</v>
      </c>
      <c r="I636" s="1490">
        <v>0</v>
      </c>
      <c r="J636" s="751">
        <v>0</v>
      </c>
      <c r="K636" s="1526" t="str">
        <f t="shared" si="124"/>
        <v/>
      </c>
      <c r="L636" s="496"/>
    </row>
    <row r="637" spans="1:12">
      <c r="A637" s="5"/>
      <c r="B637" s="1212"/>
      <c r="C637" s="1210">
        <v>560</v>
      </c>
      <c r="D637" s="1213" t="s">
        <v>785</v>
      </c>
      <c r="E637" s="622">
        <v>2731</v>
      </c>
      <c r="F637" s="631">
        <f t="shared" si="127"/>
        <v>2731</v>
      </c>
      <c r="G637" s="1489">
        <v>0</v>
      </c>
      <c r="H637" s="1490">
        <v>0</v>
      </c>
      <c r="I637" s="1490">
        <v>0</v>
      </c>
      <c r="J637" s="548">
        <v>2731</v>
      </c>
      <c r="K637" s="1526">
        <f t="shared" si="124"/>
        <v>1</v>
      </c>
      <c r="L637" s="496"/>
    </row>
    <row r="638" spans="1:12">
      <c r="A638" s="5"/>
      <c r="B638" s="1212"/>
      <c r="C638" s="1210">
        <v>580</v>
      </c>
      <c r="D638" s="1211" t="s">
        <v>786</v>
      </c>
      <c r="E638" s="622">
        <v>1451</v>
      </c>
      <c r="F638" s="631">
        <f t="shared" si="127"/>
        <v>1451</v>
      </c>
      <c r="G638" s="1489">
        <v>0</v>
      </c>
      <c r="H638" s="1490">
        <v>0</v>
      </c>
      <c r="I638" s="1490">
        <v>0</v>
      </c>
      <c r="J638" s="548">
        <v>1451</v>
      </c>
      <c r="K638" s="1526">
        <f t="shared" si="124"/>
        <v>1</v>
      </c>
      <c r="L638" s="496"/>
    </row>
    <row r="639" spans="1:12" ht="31.5" hidden="1">
      <c r="A639" s="5"/>
      <c r="B639" s="1201"/>
      <c r="C639" s="1203">
        <v>588</v>
      </c>
      <c r="D639" s="1206" t="s">
        <v>1348</v>
      </c>
      <c r="E639" s="622"/>
      <c r="F639" s="631">
        <f>G639+H639+I639+J639</f>
        <v>0</v>
      </c>
      <c r="G639" s="1489">
        <v>0</v>
      </c>
      <c r="H639" s="1490">
        <v>0</v>
      </c>
      <c r="I639" s="1490">
        <v>0</v>
      </c>
      <c r="J639" s="751">
        <v>0</v>
      </c>
      <c r="K639" s="1526" t="str">
        <f t="shared" si="124"/>
        <v/>
      </c>
      <c r="L639" s="496"/>
    </row>
    <row r="640" spans="1:12" ht="31.5" hidden="1">
      <c r="A640" s="8">
        <v>5</v>
      </c>
      <c r="B640" s="1201"/>
      <c r="C640" s="1214">
        <v>590</v>
      </c>
      <c r="D640" s="1215" t="s">
        <v>787</v>
      </c>
      <c r="E640" s="626"/>
      <c r="F640" s="630">
        <f t="shared" si="127"/>
        <v>0</v>
      </c>
      <c r="G640" s="555"/>
      <c r="H640" s="556"/>
      <c r="I640" s="556"/>
      <c r="J640" s="557"/>
      <c r="K640" s="1526" t="str">
        <f t="shared" si="124"/>
        <v/>
      </c>
      <c r="L640" s="496"/>
    </row>
    <row r="641" spans="1:12" hidden="1">
      <c r="A641" s="9">
        <v>10</v>
      </c>
      <c r="B641" s="1195">
        <v>800</v>
      </c>
      <c r="C641" s="2151" t="s">
        <v>920</v>
      </c>
      <c r="D641" s="2152"/>
      <c r="E641" s="1507"/>
      <c r="F641" s="466">
        <f t="shared" si="127"/>
        <v>0</v>
      </c>
      <c r="G641" s="1309"/>
      <c r="H641" s="1310"/>
      <c r="I641" s="1310"/>
      <c r="J641" s="1311"/>
      <c r="K641" s="1526" t="str">
        <f t="shared" si="124"/>
        <v/>
      </c>
      <c r="L641" s="496"/>
    </row>
    <row r="642" spans="1:12">
      <c r="A642" s="9">
        <v>15</v>
      </c>
      <c r="B642" s="1195">
        <v>1000</v>
      </c>
      <c r="C642" s="2149" t="s">
        <v>789</v>
      </c>
      <c r="D642" s="2149"/>
      <c r="E642" s="465">
        <f t="shared" ref="E642:J642" si="128">SUM(E643:E659)</f>
        <v>14617</v>
      </c>
      <c r="F642" s="466">
        <f t="shared" si="128"/>
        <v>14617</v>
      </c>
      <c r="G642" s="576">
        <f t="shared" si="128"/>
        <v>13617</v>
      </c>
      <c r="H642" s="577">
        <f t="shared" si="128"/>
        <v>0</v>
      </c>
      <c r="I642" s="577">
        <f t="shared" si="128"/>
        <v>1000</v>
      </c>
      <c r="J642" s="578">
        <f t="shared" si="128"/>
        <v>0</v>
      </c>
      <c r="K642" s="1526">
        <f t="shared" si="124"/>
        <v>1</v>
      </c>
      <c r="L642" s="496"/>
    </row>
    <row r="643" spans="1:12" hidden="1">
      <c r="A643" s="8">
        <v>35</v>
      </c>
      <c r="B643" s="1202"/>
      <c r="C643" s="1197">
        <v>1011</v>
      </c>
      <c r="D643" s="1216" t="s">
        <v>790</v>
      </c>
      <c r="E643" s="620"/>
      <c r="F643" s="629">
        <f t="shared" ref="F643:F659" si="129">G643+H643+I643+J643</f>
        <v>0</v>
      </c>
      <c r="G643" s="543"/>
      <c r="H643" s="544"/>
      <c r="I643" s="544"/>
      <c r="J643" s="545"/>
      <c r="K643" s="1526" t="str">
        <f t="shared" si="124"/>
        <v/>
      </c>
      <c r="L643" s="496"/>
    </row>
    <row r="644" spans="1:12" hidden="1">
      <c r="A644" s="9">
        <v>40</v>
      </c>
      <c r="B644" s="1202"/>
      <c r="C644" s="1203">
        <v>1012</v>
      </c>
      <c r="D644" s="1204" t="s">
        <v>791</v>
      </c>
      <c r="E644" s="622"/>
      <c r="F644" s="631">
        <f t="shared" si="129"/>
        <v>0</v>
      </c>
      <c r="G644" s="546"/>
      <c r="H644" s="547"/>
      <c r="I644" s="547"/>
      <c r="J644" s="548"/>
      <c r="K644" s="1526" t="str">
        <f t="shared" si="124"/>
        <v/>
      </c>
      <c r="L644" s="496"/>
    </row>
    <row r="645" spans="1:12" hidden="1">
      <c r="A645" s="9">
        <v>45</v>
      </c>
      <c r="B645" s="1202"/>
      <c r="C645" s="1203">
        <v>1013</v>
      </c>
      <c r="D645" s="1204" t="s">
        <v>792</v>
      </c>
      <c r="E645" s="622"/>
      <c r="F645" s="631">
        <f t="shared" si="129"/>
        <v>0</v>
      </c>
      <c r="G645" s="546"/>
      <c r="H645" s="547"/>
      <c r="I645" s="547"/>
      <c r="J645" s="548"/>
      <c r="K645" s="1526" t="str">
        <f t="shared" si="124"/>
        <v/>
      </c>
      <c r="L645" s="496"/>
    </row>
    <row r="646" spans="1:12" hidden="1">
      <c r="A646" s="9">
        <v>50</v>
      </c>
      <c r="B646" s="1202"/>
      <c r="C646" s="1203">
        <v>1014</v>
      </c>
      <c r="D646" s="1204" t="s">
        <v>793</v>
      </c>
      <c r="E646" s="622"/>
      <c r="F646" s="631">
        <f t="shared" si="129"/>
        <v>0</v>
      </c>
      <c r="G646" s="546"/>
      <c r="H646" s="547"/>
      <c r="I646" s="547"/>
      <c r="J646" s="548"/>
      <c r="K646" s="1526" t="str">
        <f t="shared" si="124"/>
        <v/>
      </c>
      <c r="L646" s="496"/>
    </row>
    <row r="647" spans="1:12">
      <c r="A647" s="9">
        <v>55</v>
      </c>
      <c r="B647" s="1202"/>
      <c r="C647" s="1203">
        <v>1015</v>
      </c>
      <c r="D647" s="1204" t="s">
        <v>794</v>
      </c>
      <c r="E647" s="622">
        <v>5210</v>
      </c>
      <c r="F647" s="631">
        <f t="shared" si="129"/>
        <v>5210</v>
      </c>
      <c r="G647" s="546">
        <v>4424</v>
      </c>
      <c r="H647" s="547">
        <v>0</v>
      </c>
      <c r="I647" s="547">
        <v>786</v>
      </c>
      <c r="J647" s="548">
        <v>0</v>
      </c>
      <c r="K647" s="1526">
        <f t="shared" si="124"/>
        <v>1</v>
      </c>
      <c r="L647" s="496"/>
    </row>
    <row r="648" spans="1:12">
      <c r="A648" s="9">
        <v>60</v>
      </c>
      <c r="B648" s="1202"/>
      <c r="C648" s="1217">
        <v>1016</v>
      </c>
      <c r="D648" s="1218" t="s">
        <v>795</v>
      </c>
      <c r="E648" s="624">
        <v>1506</v>
      </c>
      <c r="F648" s="632">
        <f t="shared" si="129"/>
        <v>1506</v>
      </c>
      <c r="G648" s="610">
        <v>1400</v>
      </c>
      <c r="H648" s="611">
        <v>0</v>
      </c>
      <c r="I648" s="611">
        <v>106</v>
      </c>
      <c r="J648" s="612">
        <v>0</v>
      </c>
      <c r="K648" s="1526">
        <f t="shared" si="124"/>
        <v>1</v>
      </c>
      <c r="L648" s="496"/>
    </row>
    <row r="649" spans="1:12">
      <c r="A649" s="8">
        <v>65</v>
      </c>
      <c r="B649" s="1196"/>
      <c r="C649" s="1219">
        <v>1020</v>
      </c>
      <c r="D649" s="1220" t="s">
        <v>796</v>
      </c>
      <c r="E649" s="1508">
        <v>6295</v>
      </c>
      <c r="F649" s="634">
        <f t="shared" si="129"/>
        <v>6295</v>
      </c>
      <c r="G649" s="552">
        <v>6187</v>
      </c>
      <c r="H649" s="553">
        <v>0</v>
      </c>
      <c r="I649" s="553">
        <v>108</v>
      </c>
      <c r="J649" s="554">
        <v>0</v>
      </c>
      <c r="K649" s="1526">
        <f t="shared" si="124"/>
        <v>1</v>
      </c>
      <c r="L649" s="496"/>
    </row>
    <row r="650" spans="1:12" hidden="1">
      <c r="A650" s="9">
        <v>70</v>
      </c>
      <c r="B650" s="1202"/>
      <c r="C650" s="1221">
        <v>1030</v>
      </c>
      <c r="D650" s="1222" t="s">
        <v>797</v>
      </c>
      <c r="E650" s="1509"/>
      <c r="F650" s="636">
        <f t="shared" si="129"/>
        <v>0</v>
      </c>
      <c r="G650" s="549"/>
      <c r="H650" s="550"/>
      <c r="I650" s="550"/>
      <c r="J650" s="551"/>
      <c r="K650" s="1526" t="str">
        <f t="shared" si="124"/>
        <v/>
      </c>
      <c r="L650" s="496"/>
    </row>
    <row r="651" spans="1:12">
      <c r="A651" s="9">
        <v>75</v>
      </c>
      <c r="B651" s="1202"/>
      <c r="C651" s="1219">
        <v>1051</v>
      </c>
      <c r="D651" s="1223" t="s">
        <v>798</v>
      </c>
      <c r="E651" s="1508">
        <v>1606</v>
      </c>
      <c r="F651" s="634">
        <f t="shared" si="129"/>
        <v>1606</v>
      </c>
      <c r="G651" s="552">
        <v>1606</v>
      </c>
      <c r="H651" s="553">
        <v>0</v>
      </c>
      <c r="I651" s="553">
        <v>0</v>
      </c>
      <c r="J651" s="554">
        <v>0</v>
      </c>
      <c r="K651" s="1526">
        <f t="shared" si="124"/>
        <v>1</v>
      </c>
      <c r="L651" s="496"/>
    </row>
    <row r="652" spans="1:12" hidden="1">
      <c r="A652" s="9">
        <v>80</v>
      </c>
      <c r="B652" s="1202"/>
      <c r="C652" s="1203">
        <v>1052</v>
      </c>
      <c r="D652" s="1204" t="s">
        <v>799</v>
      </c>
      <c r="E652" s="622"/>
      <c r="F652" s="631">
        <f t="shared" si="129"/>
        <v>0</v>
      </c>
      <c r="G652" s="546"/>
      <c r="H652" s="547"/>
      <c r="I652" s="547"/>
      <c r="J652" s="548"/>
      <c r="K652" s="1526" t="str">
        <f t="shared" si="124"/>
        <v/>
      </c>
      <c r="L652" s="496"/>
    </row>
    <row r="653" spans="1:12" hidden="1">
      <c r="A653" s="9">
        <v>80</v>
      </c>
      <c r="B653" s="1202"/>
      <c r="C653" s="1221">
        <v>1053</v>
      </c>
      <c r="D653" s="1222" t="s">
        <v>1221</v>
      </c>
      <c r="E653" s="1509"/>
      <c r="F653" s="636">
        <f t="shared" si="129"/>
        <v>0</v>
      </c>
      <c r="G653" s="549"/>
      <c r="H653" s="550"/>
      <c r="I653" s="550"/>
      <c r="J653" s="551"/>
      <c r="K653" s="1526" t="str">
        <f t="shared" si="124"/>
        <v/>
      </c>
      <c r="L653" s="496"/>
    </row>
    <row r="654" spans="1:12" hidden="1">
      <c r="A654" s="9">
        <v>85</v>
      </c>
      <c r="B654" s="1202"/>
      <c r="C654" s="1219">
        <v>1062</v>
      </c>
      <c r="D654" s="1220" t="s">
        <v>800</v>
      </c>
      <c r="E654" s="1508"/>
      <c r="F654" s="634">
        <f t="shared" si="129"/>
        <v>0</v>
      </c>
      <c r="G654" s="552"/>
      <c r="H654" s="553"/>
      <c r="I654" s="553"/>
      <c r="J654" s="554"/>
      <c r="K654" s="1526" t="str">
        <f t="shared" si="124"/>
        <v/>
      </c>
      <c r="L654" s="496"/>
    </row>
    <row r="655" spans="1:12" hidden="1">
      <c r="A655" s="9">
        <v>90</v>
      </c>
      <c r="B655" s="1202"/>
      <c r="C655" s="1221">
        <v>1063</v>
      </c>
      <c r="D655" s="1224" t="s">
        <v>1178</v>
      </c>
      <c r="E655" s="1509"/>
      <c r="F655" s="636">
        <f t="shared" si="129"/>
        <v>0</v>
      </c>
      <c r="G655" s="549"/>
      <c r="H655" s="550"/>
      <c r="I655" s="550"/>
      <c r="J655" s="551"/>
      <c r="K655" s="1526" t="str">
        <f t="shared" si="124"/>
        <v/>
      </c>
      <c r="L655" s="496"/>
    </row>
    <row r="656" spans="1:12" hidden="1">
      <c r="A656" s="9">
        <v>90</v>
      </c>
      <c r="B656" s="1202"/>
      <c r="C656" s="1225">
        <v>1069</v>
      </c>
      <c r="D656" s="1226" t="s">
        <v>801</v>
      </c>
      <c r="E656" s="1510"/>
      <c r="F656" s="638">
        <f t="shared" si="129"/>
        <v>0</v>
      </c>
      <c r="G656" s="735"/>
      <c r="H656" s="736"/>
      <c r="I656" s="736"/>
      <c r="J656" s="700"/>
      <c r="K656" s="1526" t="str">
        <f t="shared" si="124"/>
        <v/>
      </c>
      <c r="L656" s="496"/>
    </row>
    <row r="657" spans="1:12" hidden="1">
      <c r="A657" s="8">
        <v>115</v>
      </c>
      <c r="B657" s="1196"/>
      <c r="C657" s="1219">
        <v>1091</v>
      </c>
      <c r="D657" s="1223" t="s">
        <v>1222</v>
      </c>
      <c r="E657" s="1508"/>
      <c r="F657" s="634">
        <f t="shared" si="129"/>
        <v>0</v>
      </c>
      <c r="G657" s="552"/>
      <c r="H657" s="553"/>
      <c r="I657" s="553"/>
      <c r="J657" s="554"/>
      <c r="K657" s="1526" t="str">
        <f t="shared" si="124"/>
        <v/>
      </c>
      <c r="L657" s="496"/>
    </row>
    <row r="658" spans="1:12" hidden="1">
      <c r="A658" s="8">
        <v>125</v>
      </c>
      <c r="B658" s="1202"/>
      <c r="C658" s="1203">
        <v>1092</v>
      </c>
      <c r="D658" s="1204" t="s">
        <v>984</v>
      </c>
      <c r="E658" s="622"/>
      <c r="F658" s="631">
        <f t="shared" si="129"/>
        <v>0</v>
      </c>
      <c r="G658" s="546"/>
      <c r="H658" s="547"/>
      <c r="I658" s="547"/>
      <c r="J658" s="548"/>
      <c r="K658" s="1526" t="str">
        <f t="shared" si="124"/>
        <v/>
      </c>
      <c r="L658" s="496"/>
    </row>
    <row r="659" spans="1:12" hidden="1">
      <c r="A659" s="9">
        <v>130</v>
      </c>
      <c r="B659" s="1202"/>
      <c r="C659" s="1199">
        <v>1098</v>
      </c>
      <c r="D659" s="1227" t="s">
        <v>802</v>
      </c>
      <c r="E659" s="626"/>
      <c r="F659" s="630">
        <f t="shared" si="129"/>
        <v>0</v>
      </c>
      <c r="G659" s="555"/>
      <c r="H659" s="556"/>
      <c r="I659" s="556"/>
      <c r="J659" s="557"/>
      <c r="K659" s="1526" t="str">
        <f t="shared" si="124"/>
        <v/>
      </c>
      <c r="L659" s="496"/>
    </row>
    <row r="660" spans="1:12" hidden="1">
      <c r="A660" s="9">
        <v>135</v>
      </c>
      <c r="B660" s="1195">
        <v>1900</v>
      </c>
      <c r="C660" s="2143" t="s">
        <v>2014</v>
      </c>
      <c r="D660" s="2143"/>
      <c r="E660" s="465">
        <f t="shared" ref="E660:J660" si="130">SUM(E661:E663)</f>
        <v>0</v>
      </c>
      <c r="F660" s="466">
        <f t="shared" si="130"/>
        <v>0</v>
      </c>
      <c r="G660" s="576">
        <f t="shared" si="130"/>
        <v>0</v>
      </c>
      <c r="H660" s="577">
        <f t="shared" si="130"/>
        <v>0</v>
      </c>
      <c r="I660" s="577">
        <f t="shared" si="130"/>
        <v>0</v>
      </c>
      <c r="J660" s="578">
        <f t="shared" si="130"/>
        <v>0</v>
      </c>
      <c r="K660" s="1526" t="str">
        <f t="shared" si="124"/>
        <v/>
      </c>
      <c r="L660" s="496"/>
    </row>
    <row r="661" spans="1:12" ht="31.5" hidden="1">
      <c r="A661" s="9">
        <v>140</v>
      </c>
      <c r="B661" s="1202"/>
      <c r="C661" s="1197">
        <v>1901</v>
      </c>
      <c r="D661" s="1228" t="s">
        <v>2015</v>
      </c>
      <c r="E661" s="620"/>
      <c r="F661" s="629">
        <f>G661+H661+I661+J661</f>
        <v>0</v>
      </c>
      <c r="G661" s="543"/>
      <c r="H661" s="544"/>
      <c r="I661" s="544"/>
      <c r="J661" s="545"/>
      <c r="K661" s="1526" t="str">
        <f t="shared" si="124"/>
        <v/>
      </c>
      <c r="L661" s="496"/>
    </row>
    <row r="662" spans="1:12" ht="31.5" hidden="1">
      <c r="A662" s="9">
        <v>145</v>
      </c>
      <c r="B662" s="1229"/>
      <c r="C662" s="1203">
        <v>1981</v>
      </c>
      <c r="D662" s="1230" t="s">
        <v>2016</v>
      </c>
      <c r="E662" s="622"/>
      <c r="F662" s="631">
        <f>G662+H662+I662+J662</f>
        <v>0</v>
      </c>
      <c r="G662" s="546"/>
      <c r="H662" s="547"/>
      <c r="I662" s="547"/>
      <c r="J662" s="548"/>
      <c r="K662" s="1526" t="str">
        <f t="shared" si="124"/>
        <v/>
      </c>
      <c r="L662" s="496"/>
    </row>
    <row r="663" spans="1:12" ht="31.5" hidden="1">
      <c r="A663" s="9">
        <v>150</v>
      </c>
      <c r="B663" s="1202"/>
      <c r="C663" s="1199">
        <v>1991</v>
      </c>
      <c r="D663" s="1231" t="s">
        <v>2017</v>
      </c>
      <c r="E663" s="626"/>
      <c r="F663" s="630">
        <f>G663+H663+I663+J663</f>
        <v>0</v>
      </c>
      <c r="G663" s="555"/>
      <c r="H663" s="556"/>
      <c r="I663" s="556"/>
      <c r="J663" s="557"/>
      <c r="K663" s="1526" t="str">
        <f t="shared" si="124"/>
        <v/>
      </c>
      <c r="L663" s="496"/>
    </row>
    <row r="664" spans="1:12" hidden="1">
      <c r="A664" s="9">
        <v>155</v>
      </c>
      <c r="B664" s="1195">
        <v>2100</v>
      </c>
      <c r="C664" s="2143" t="s">
        <v>968</v>
      </c>
      <c r="D664" s="2143"/>
      <c r="E664" s="465">
        <f t="shared" ref="E664:J664" si="131">SUM(E665:E669)</f>
        <v>0</v>
      </c>
      <c r="F664" s="466">
        <f t="shared" si="131"/>
        <v>0</v>
      </c>
      <c r="G664" s="576">
        <f t="shared" si="131"/>
        <v>0</v>
      </c>
      <c r="H664" s="577">
        <f t="shared" si="131"/>
        <v>0</v>
      </c>
      <c r="I664" s="577">
        <f t="shared" si="131"/>
        <v>0</v>
      </c>
      <c r="J664" s="578">
        <f t="shared" si="131"/>
        <v>0</v>
      </c>
      <c r="K664" s="1526" t="str">
        <f t="shared" si="124"/>
        <v/>
      </c>
      <c r="L664" s="496"/>
    </row>
    <row r="665" spans="1:12" hidden="1">
      <c r="A665" s="9">
        <v>160</v>
      </c>
      <c r="B665" s="1202"/>
      <c r="C665" s="1197">
        <v>2110</v>
      </c>
      <c r="D665" s="1232" t="s">
        <v>803</v>
      </c>
      <c r="E665" s="620"/>
      <c r="F665" s="629">
        <f>G665+H665+I665+J665</f>
        <v>0</v>
      </c>
      <c r="G665" s="543"/>
      <c r="H665" s="544"/>
      <c r="I665" s="544"/>
      <c r="J665" s="545"/>
      <c r="K665" s="1526" t="str">
        <f t="shared" si="124"/>
        <v/>
      </c>
      <c r="L665" s="496"/>
    </row>
    <row r="666" spans="1:12" hidden="1">
      <c r="A666" s="9">
        <v>165</v>
      </c>
      <c r="B666" s="1229"/>
      <c r="C666" s="1203">
        <v>2120</v>
      </c>
      <c r="D666" s="1206" t="s">
        <v>804</v>
      </c>
      <c r="E666" s="622"/>
      <c r="F666" s="631">
        <f>G666+H666+I666+J666</f>
        <v>0</v>
      </c>
      <c r="G666" s="546"/>
      <c r="H666" s="547"/>
      <c r="I666" s="547"/>
      <c r="J666" s="548"/>
      <c r="K666" s="1526" t="str">
        <f t="shared" si="124"/>
        <v/>
      </c>
      <c r="L666" s="496"/>
    </row>
    <row r="667" spans="1:12" hidden="1">
      <c r="A667" s="9">
        <v>175</v>
      </c>
      <c r="B667" s="1229"/>
      <c r="C667" s="1203">
        <v>2125</v>
      </c>
      <c r="D667" s="1206" t="s">
        <v>921</v>
      </c>
      <c r="E667" s="622"/>
      <c r="F667" s="631">
        <f>G667+H667+I667+J667</f>
        <v>0</v>
      </c>
      <c r="G667" s="546"/>
      <c r="H667" s="547"/>
      <c r="I667" s="1490">
        <v>0</v>
      </c>
      <c r="J667" s="548"/>
      <c r="K667" s="1526" t="str">
        <f t="shared" si="124"/>
        <v/>
      </c>
      <c r="L667" s="496"/>
    </row>
    <row r="668" spans="1:12" hidden="1">
      <c r="A668" s="9">
        <v>180</v>
      </c>
      <c r="B668" s="1201"/>
      <c r="C668" s="1203">
        <v>2140</v>
      </c>
      <c r="D668" s="1206" t="s">
        <v>806</v>
      </c>
      <c r="E668" s="622"/>
      <c r="F668" s="631">
        <f>G668+H668+I668+J668</f>
        <v>0</v>
      </c>
      <c r="G668" s="546"/>
      <c r="H668" s="547"/>
      <c r="I668" s="1490">
        <v>0</v>
      </c>
      <c r="J668" s="548"/>
      <c r="K668" s="1526" t="str">
        <f t="shared" si="124"/>
        <v/>
      </c>
      <c r="L668" s="496"/>
    </row>
    <row r="669" spans="1:12" hidden="1">
      <c r="A669" s="9">
        <v>185</v>
      </c>
      <c r="B669" s="1202"/>
      <c r="C669" s="1199">
        <v>2190</v>
      </c>
      <c r="D669" s="1233" t="s">
        <v>807</v>
      </c>
      <c r="E669" s="626"/>
      <c r="F669" s="630">
        <f>G669+H669+I669+J669</f>
        <v>0</v>
      </c>
      <c r="G669" s="555"/>
      <c r="H669" s="556"/>
      <c r="I669" s="1492">
        <v>0</v>
      </c>
      <c r="J669" s="557"/>
      <c r="K669" s="1526" t="str">
        <f t="shared" si="124"/>
        <v/>
      </c>
      <c r="L669" s="496"/>
    </row>
    <row r="670" spans="1:12" hidden="1">
      <c r="A670" s="9">
        <v>190</v>
      </c>
      <c r="B670" s="1195">
        <v>2200</v>
      </c>
      <c r="C670" s="2143" t="s">
        <v>808</v>
      </c>
      <c r="D670" s="2143"/>
      <c r="E670" s="465">
        <f t="shared" ref="E670:J670" si="132">SUM(E671:E672)</f>
        <v>0</v>
      </c>
      <c r="F670" s="466">
        <f t="shared" si="132"/>
        <v>0</v>
      </c>
      <c r="G670" s="576">
        <f t="shared" si="132"/>
        <v>0</v>
      </c>
      <c r="H670" s="577">
        <f t="shared" si="132"/>
        <v>0</v>
      </c>
      <c r="I670" s="577">
        <f t="shared" si="132"/>
        <v>0</v>
      </c>
      <c r="J670" s="578">
        <f t="shared" si="132"/>
        <v>0</v>
      </c>
      <c r="K670" s="1526" t="str">
        <f t="shared" si="124"/>
        <v/>
      </c>
      <c r="L670" s="496"/>
    </row>
    <row r="671" spans="1:12" hidden="1">
      <c r="A671" s="9">
        <v>200</v>
      </c>
      <c r="B671" s="1202"/>
      <c r="C671" s="1197">
        <v>2221</v>
      </c>
      <c r="D671" s="1198" t="s">
        <v>1161</v>
      </c>
      <c r="E671" s="620"/>
      <c r="F671" s="629">
        <f t="shared" ref="F671:F676" si="133">G671+H671+I671+J671</f>
        <v>0</v>
      </c>
      <c r="G671" s="543"/>
      <c r="H671" s="544"/>
      <c r="I671" s="544"/>
      <c r="J671" s="545"/>
      <c r="K671" s="1526" t="str">
        <f t="shared" si="124"/>
        <v/>
      </c>
      <c r="L671" s="496"/>
    </row>
    <row r="672" spans="1:12" hidden="1">
      <c r="A672" s="9">
        <v>200</v>
      </c>
      <c r="B672" s="1202"/>
      <c r="C672" s="1199">
        <v>2224</v>
      </c>
      <c r="D672" s="1200" t="s">
        <v>809</v>
      </c>
      <c r="E672" s="626"/>
      <c r="F672" s="630">
        <f t="shared" si="133"/>
        <v>0</v>
      </c>
      <c r="G672" s="555"/>
      <c r="H672" s="556"/>
      <c r="I672" s="556"/>
      <c r="J672" s="557"/>
      <c r="K672" s="1526" t="str">
        <f t="shared" si="124"/>
        <v/>
      </c>
      <c r="L672" s="496"/>
    </row>
    <row r="673" spans="1:12" hidden="1">
      <c r="A673" s="9">
        <v>205</v>
      </c>
      <c r="B673" s="1195">
        <v>2500</v>
      </c>
      <c r="C673" s="2143" t="s">
        <v>810</v>
      </c>
      <c r="D673" s="2145"/>
      <c r="E673" s="1507"/>
      <c r="F673" s="466">
        <f t="shared" si="133"/>
        <v>0</v>
      </c>
      <c r="G673" s="1309"/>
      <c r="H673" s="1310"/>
      <c r="I673" s="1310"/>
      <c r="J673" s="1311"/>
      <c r="K673" s="1526" t="str">
        <f t="shared" si="124"/>
        <v/>
      </c>
      <c r="L673" s="496"/>
    </row>
    <row r="674" spans="1:12" hidden="1">
      <c r="A674" s="9">
        <v>210</v>
      </c>
      <c r="B674" s="1195">
        <v>2600</v>
      </c>
      <c r="C674" s="2146" t="s">
        <v>811</v>
      </c>
      <c r="D674" s="2147"/>
      <c r="E674" s="1507"/>
      <c r="F674" s="466">
        <f t="shared" si="133"/>
        <v>0</v>
      </c>
      <c r="G674" s="1309"/>
      <c r="H674" s="1310"/>
      <c r="I674" s="1310"/>
      <c r="J674" s="1311"/>
      <c r="K674" s="1526" t="str">
        <f t="shared" si="124"/>
        <v/>
      </c>
      <c r="L674" s="496"/>
    </row>
    <row r="675" spans="1:12" hidden="1">
      <c r="A675" s="9">
        <v>215</v>
      </c>
      <c r="B675" s="1195">
        <v>2700</v>
      </c>
      <c r="C675" s="2146" t="s">
        <v>812</v>
      </c>
      <c r="D675" s="2147"/>
      <c r="E675" s="1507"/>
      <c r="F675" s="466">
        <f t="shared" si="133"/>
        <v>0</v>
      </c>
      <c r="G675" s="1309"/>
      <c r="H675" s="1310"/>
      <c r="I675" s="1310"/>
      <c r="J675" s="1311"/>
      <c r="K675" s="1526" t="str">
        <f t="shared" si="124"/>
        <v/>
      </c>
      <c r="L675" s="496"/>
    </row>
    <row r="676" spans="1:12" hidden="1">
      <c r="A676" s="8">
        <v>220</v>
      </c>
      <c r="B676" s="1195">
        <v>2800</v>
      </c>
      <c r="C676" s="2146" t="s">
        <v>201</v>
      </c>
      <c r="D676" s="2147"/>
      <c r="E676" s="1507"/>
      <c r="F676" s="466">
        <f t="shared" si="133"/>
        <v>0</v>
      </c>
      <c r="G676" s="1309"/>
      <c r="H676" s="1310"/>
      <c r="I676" s="1310"/>
      <c r="J676" s="1311"/>
      <c r="K676" s="1526" t="str">
        <f t="shared" si="124"/>
        <v/>
      </c>
      <c r="L676" s="496"/>
    </row>
    <row r="677" spans="1:12" ht="36" hidden="1" customHeight="1">
      <c r="A677" s="9">
        <v>225</v>
      </c>
      <c r="B677" s="1195">
        <v>2900</v>
      </c>
      <c r="C677" s="2143" t="s">
        <v>813</v>
      </c>
      <c r="D677" s="2143"/>
      <c r="E677" s="465">
        <f t="shared" ref="E677:J677" si="134">SUM(E678:E685)</f>
        <v>0</v>
      </c>
      <c r="F677" s="466">
        <f t="shared" si="134"/>
        <v>0</v>
      </c>
      <c r="G677" s="576">
        <f t="shared" si="134"/>
        <v>0</v>
      </c>
      <c r="H677" s="577">
        <f t="shared" si="134"/>
        <v>0</v>
      </c>
      <c r="I677" s="577">
        <f t="shared" si="134"/>
        <v>0</v>
      </c>
      <c r="J677" s="578">
        <f t="shared" si="134"/>
        <v>0</v>
      </c>
      <c r="K677" s="1526" t="str">
        <f t="shared" si="124"/>
        <v/>
      </c>
      <c r="L677" s="496"/>
    </row>
    <row r="678" spans="1:12" hidden="1">
      <c r="A678" s="9">
        <v>230</v>
      </c>
      <c r="B678" s="1234"/>
      <c r="C678" s="1197">
        <v>2910</v>
      </c>
      <c r="D678" s="1235" t="s">
        <v>619</v>
      </c>
      <c r="E678" s="620"/>
      <c r="F678" s="629">
        <f t="shared" ref="F678:F685" si="135">G678+H678+I678+J678</f>
        <v>0</v>
      </c>
      <c r="G678" s="543"/>
      <c r="H678" s="544"/>
      <c r="I678" s="544"/>
      <c r="J678" s="545"/>
      <c r="K678" s="1526" t="str">
        <f t="shared" si="124"/>
        <v/>
      </c>
      <c r="L678" s="496"/>
    </row>
    <row r="679" spans="1:12" hidden="1">
      <c r="A679" s="9">
        <v>245</v>
      </c>
      <c r="B679" s="1234"/>
      <c r="C679" s="1221">
        <v>2920</v>
      </c>
      <c r="D679" s="1236" t="s">
        <v>618</v>
      </c>
      <c r="E679" s="1509"/>
      <c r="F679" s="636">
        <f>G679+H679+I679+J679</f>
        <v>0</v>
      </c>
      <c r="G679" s="549"/>
      <c r="H679" s="550"/>
      <c r="I679" s="550"/>
      <c r="J679" s="551"/>
      <c r="K679" s="1526" t="str">
        <f t="shared" si="124"/>
        <v/>
      </c>
      <c r="L679" s="496"/>
    </row>
    <row r="680" spans="1:12" ht="31.5" hidden="1">
      <c r="A680" s="8">
        <v>220</v>
      </c>
      <c r="B680" s="1234"/>
      <c r="C680" s="1221">
        <v>2969</v>
      </c>
      <c r="D680" s="1236" t="s">
        <v>814</v>
      </c>
      <c r="E680" s="1509"/>
      <c r="F680" s="636">
        <f t="shared" si="135"/>
        <v>0</v>
      </c>
      <c r="G680" s="549"/>
      <c r="H680" s="550"/>
      <c r="I680" s="550"/>
      <c r="J680" s="551"/>
      <c r="K680" s="1526" t="str">
        <f t="shared" si="124"/>
        <v/>
      </c>
      <c r="L680" s="496"/>
    </row>
    <row r="681" spans="1:12" ht="31.5" hidden="1">
      <c r="A681" s="9">
        <v>225</v>
      </c>
      <c r="B681" s="1234"/>
      <c r="C681" s="1237">
        <v>2970</v>
      </c>
      <c r="D681" s="1238" t="s">
        <v>815</v>
      </c>
      <c r="E681" s="1511"/>
      <c r="F681" s="640">
        <f t="shared" si="135"/>
        <v>0</v>
      </c>
      <c r="G681" s="743"/>
      <c r="H681" s="744"/>
      <c r="I681" s="744"/>
      <c r="J681" s="719"/>
      <c r="K681" s="1526" t="str">
        <f t="shared" si="124"/>
        <v/>
      </c>
      <c r="L681" s="496"/>
    </row>
    <row r="682" spans="1:12" hidden="1">
      <c r="A682" s="9">
        <v>230</v>
      </c>
      <c r="B682" s="1234"/>
      <c r="C682" s="1225">
        <v>2989</v>
      </c>
      <c r="D682" s="1239" t="s">
        <v>816</v>
      </c>
      <c r="E682" s="1510"/>
      <c r="F682" s="638">
        <f t="shared" si="135"/>
        <v>0</v>
      </c>
      <c r="G682" s="735"/>
      <c r="H682" s="736"/>
      <c r="I682" s="736"/>
      <c r="J682" s="700"/>
      <c r="K682" s="1526" t="str">
        <f t="shared" si="124"/>
        <v/>
      </c>
      <c r="L682" s="496"/>
    </row>
    <row r="683" spans="1:12" ht="31.5" hidden="1">
      <c r="A683" s="9">
        <v>235</v>
      </c>
      <c r="B683" s="1202"/>
      <c r="C683" s="1219">
        <v>2990</v>
      </c>
      <c r="D683" s="1240" t="s">
        <v>620</v>
      </c>
      <c r="E683" s="1508"/>
      <c r="F683" s="634">
        <f>G683+H683+I683+J683</f>
        <v>0</v>
      </c>
      <c r="G683" s="552"/>
      <c r="H683" s="553"/>
      <c r="I683" s="553"/>
      <c r="J683" s="554"/>
      <c r="K683" s="1526" t="str">
        <f t="shared" si="124"/>
        <v/>
      </c>
      <c r="L683" s="496"/>
    </row>
    <row r="684" spans="1:12" hidden="1">
      <c r="A684" s="9">
        <v>240</v>
      </c>
      <c r="B684" s="1202"/>
      <c r="C684" s="1219">
        <v>2991</v>
      </c>
      <c r="D684" s="1240" t="s">
        <v>817</v>
      </c>
      <c r="E684" s="1508"/>
      <c r="F684" s="634">
        <f t="shared" si="135"/>
        <v>0</v>
      </c>
      <c r="G684" s="552"/>
      <c r="H684" s="553"/>
      <c r="I684" s="553"/>
      <c r="J684" s="554"/>
      <c r="K684" s="1526" t="str">
        <f t="shared" si="124"/>
        <v/>
      </c>
      <c r="L684" s="496"/>
    </row>
    <row r="685" spans="1:12" hidden="1">
      <c r="A685" s="9">
        <v>245</v>
      </c>
      <c r="B685" s="1202"/>
      <c r="C685" s="1199">
        <v>2992</v>
      </c>
      <c r="D685" s="1241" t="s">
        <v>818</v>
      </c>
      <c r="E685" s="626"/>
      <c r="F685" s="630">
        <f t="shared" si="135"/>
        <v>0</v>
      </c>
      <c r="G685" s="555"/>
      <c r="H685" s="556"/>
      <c r="I685" s="556"/>
      <c r="J685" s="557"/>
      <c r="K685" s="1526" t="str">
        <f t="shared" si="124"/>
        <v/>
      </c>
      <c r="L685" s="496"/>
    </row>
    <row r="686" spans="1:12" hidden="1">
      <c r="A686" s="8">
        <v>250</v>
      </c>
      <c r="B686" s="1195">
        <v>3300</v>
      </c>
      <c r="C686" s="1242" t="s">
        <v>819</v>
      </c>
      <c r="D686" s="1361"/>
      <c r="E686" s="465">
        <f t="shared" ref="E686:J686" si="136">SUM(E687:E692)</f>
        <v>0</v>
      </c>
      <c r="F686" s="466">
        <f t="shared" si="136"/>
        <v>0</v>
      </c>
      <c r="G686" s="576">
        <f t="shared" si="136"/>
        <v>0</v>
      </c>
      <c r="H686" s="577">
        <f t="shared" si="136"/>
        <v>0</v>
      </c>
      <c r="I686" s="577">
        <f t="shared" si="136"/>
        <v>0</v>
      </c>
      <c r="J686" s="578">
        <f t="shared" si="136"/>
        <v>0</v>
      </c>
      <c r="K686" s="1526" t="str">
        <f t="shared" si="124"/>
        <v/>
      </c>
      <c r="L686" s="496"/>
    </row>
    <row r="687" spans="1:12" hidden="1">
      <c r="A687" s="9">
        <v>255</v>
      </c>
      <c r="B687" s="1201"/>
      <c r="C687" s="1197">
        <v>3301</v>
      </c>
      <c r="D687" s="1243" t="s">
        <v>820</v>
      </c>
      <c r="E687" s="620"/>
      <c r="F687" s="629">
        <f t="shared" ref="F687:F695" si="137">G687+H687+I687+J687</f>
        <v>0</v>
      </c>
      <c r="G687" s="543"/>
      <c r="H687" s="544"/>
      <c r="I687" s="1488">
        <v>0</v>
      </c>
      <c r="J687" s="750">
        <v>0</v>
      </c>
      <c r="K687" s="1526" t="str">
        <f t="shared" si="124"/>
        <v/>
      </c>
      <c r="L687" s="496"/>
    </row>
    <row r="688" spans="1:12" hidden="1">
      <c r="A688" s="9">
        <v>265</v>
      </c>
      <c r="B688" s="1201"/>
      <c r="C688" s="1203">
        <v>3302</v>
      </c>
      <c r="D688" s="1244" t="s">
        <v>922</v>
      </c>
      <c r="E688" s="622"/>
      <c r="F688" s="631">
        <f t="shared" si="137"/>
        <v>0</v>
      </c>
      <c r="G688" s="546"/>
      <c r="H688" s="547"/>
      <c r="I688" s="1490">
        <v>0</v>
      </c>
      <c r="J688" s="751">
        <v>0</v>
      </c>
      <c r="K688" s="1526" t="str">
        <f t="shared" si="124"/>
        <v/>
      </c>
      <c r="L688" s="496"/>
    </row>
    <row r="689" spans="1:12" hidden="1">
      <c r="A689" s="8">
        <v>270</v>
      </c>
      <c r="B689" s="1201"/>
      <c r="C689" s="1203">
        <v>3303</v>
      </c>
      <c r="D689" s="1244" t="s">
        <v>821</v>
      </c>
      <c r="E689" s="622"/>
      <c r="F689" s="631">
        <f t="shared" si="137"/>
        <v>0</v>
      </c>
      <c r="G689" s="546"/>
      <c r="H689" s="547"/>
      <c r="I689" s="1490">
        <v>0</v>
      </c>
      <c r="J689" s="751">
        <v>0</v>
      </c>
      <c r="K689" s="1526" t="str">
        <f t="shared" si="124"/>
        <v/>
      </c>
      <c r="L689" s="496"/>
    </row>
    <row r="690" spans="1:12" hidden="1">
      <c r="A690" s="8">
        <v>290</v>
      </c>
      <c r="B690" s="1201"/>
      <c r="C690" s="1203">
        <v>3304</v>
      </c>
      <c r="D690" s="1244" t="s">
        <v>822</v>
      </c>
      <c r="E690" s="622"/>
      <c r="F690" s="631">
        <f t="shared" si="137"/>
        <v>0</v>
      </c>
      <c r="G690" s="546"/>
      <c r="H690" s="547"/>
      <c r="I690" s="1490">
        <v>0</v>
      </c>
      <c r="J690" s="751">
        <v>0</v>
      </c>
      <c r="K690" s="1526" t="str">
        <f t="shared" si="124"/>
        <v/>
      </c>
      <c r="L690" s="496"/>
    </row>
    <row r="691" spans="1:12" hidden="1">
      <c r="A691" s="17">
        <v>320</v>
      </c>
      <c r="B691" s="1201"/>
      <c r="C691" s="1203">
        <v>3305</v>
      </c>
      <c r="D691" s="1244" t="s">
        <v>823</v>
      </c>
      <c r="E691" s="622"/>
      <c r="F691" s="631">
        <f t="shared" si="137"/>
        <v>0</v>
      </c>
      <c r="G691" s="546"/>
      <c r="H691" s="547"/>
      <c r="I691" s="1490">
        <v>0</v>
      </c>
      <c r="J691" s="751">
        <v>0</v>
      </c>
      <c r="K691" s="1526" t="str">
        <f t="shared" si="124"/>
        <v/>
      </c>
      <c r="L691" s="496"/>
    </row>
    <row r="692" spans="1:12" ht="31.5" hidden="1">
      <c r="A692" s="8">
        <v>330</v>
      </c>
      <c r="B692" s="1201"/>
      <c r="C692" s="1199">
        <v>3306</v>
      </c>
      <c r="D692" s="1245" t="s">
        <v>202</v>
      </c>
      <c r="E692" s="626"/>
      <c r="F692" s="630">
        <f t="shared" si="137"/>
        <v>0</v>
      </c>
      <c r="G692" s="555"/>
      <c r="H692" s="556"/>
      <c r="I692" s="1492">
        <v>0</v>
      </c>
      <c r="J692" s="1497">
        <v>0</v>
      </c>
      <c r="K692" s="1526" t="str">
        <f t="shared" si="124"/>
        <v/>
      </c>
      <c r="L692" s="496"/>
    </row>
    <row r="693" spans="1:12" hidden="1">
      <c r="A693" s="8">
        <v>350</v>
      </c>
      <c r="B693" s="1195">
        <v>3900</v>
      </c>
      <c r="C693" s="2143" t="s">
        <v>824</v>
      </c>
      <c r="D693" s="2143"/>
      <c r="E693" s="1507"/>
      <c r="F693" s="466">
        <f t="shared" si="137"/>
        <v>0</v>
      </c>
      <c r="G693" s="1309"/>
      <c r="H693" s="1310"/>
      <c r="I693" s="1310"/>
      <c r="J693" s="1311"/>
      <c r="K693" s="1526" t="str">
        <f t="shared" ref="K693:K740" si="138">(IF($E693&lt;&gt;0,$K$2,IF($F693&lt;&gt;0,$K$2,IF($G693&lt;&gt;0,$K$2,IF($H693&lt;&gt;0,$K$2,IF($I693&lt;&gt;0,$K$2,IF($J693&lt;&gt;0,$K$2,"")))))))</f>
        <v/>
      </c>
      <c r="L693" s="496"/>
    </row>
    <row r="694" spans="1:12" hidden="1">
      <c r="A694" s="9">
        <v>355</v>
      </c>
      <c r="B694" s="1195">
        <v>4000</v>
      </c>
      <c r="C694" s="2143" t="s">
        <v>825</v>
      </c>
      <c r="D694" s="2143"/>
      <c r="E694" s="1507"/>
      <c r="F694" s="466">
        <f t="shared" si="137"/>
        <v>0</v>
      </c>
      <c r="G694" s="1309"/>
      <c r="H694" s="1310"/>
      <c r="I694" s="1310"/>
      <c r="J694" s="1311"/>
      <c r="K694" s="1526" t="str">
        <f t="shared" si="138"/>
        <v/>
      </c>
      <c r="L694" s="496"/>
    </row>
    <row r="695" spans="1:12" hidden="1">
      <c r="A695" s="9">
        <v>375</v>
      </c>
      <c r="B695" s="1195">
        <v>4100</v>
      </c>
      <c r="C695" s="2143" t="s">
        <v>826</v>
      </c>
      <c r="D695" s="2143"/>
      <c r="E695" s="1507"/>
      <c r="F695" s="466">
        <f t="shared" si="137"/>
        <v>0</v>
      </c>
      <c r="G695" s="1309"/>
      <c r="H695" s="1310"/>
      <c r="I695" s="1310"/>
      <c r="J695" s="1311"/>
      <c r="K695" s="1526" t="str">
        <f t="shared" si="138"/>
        <v/>
      </c>
      <c r="L695" s="496"/>
    </row>
    <row r="696" spans="1:12" hidden="1">
      <c r="A696" s="9">
        <v>375</v>
      </c>
      <c r="B696" s="1195">
        <v>4200</v>
      </c>
      <c r="C696" s="2143" t="s">
        <v>827</v>
      </c>
      <c r="D696" s="2143"/>
      <c r="E696" s="465">
        <f t="shared" ref="E696:J696" si="139">SUM(E697:E702)</f>
        <v>0</v>
      </c>
      <c r="F696" s="466">
        <f t="shared" si="139"/>
        <v>0</v>
      </c>
      <c r="G696" s="576">
        <f t="shared" si="139"/>
        <v>0</v>
      </c>
      <c r="H696" s="577">
        <f t="shared" si="139"/>
        <v>0</v>
      </c>
      <c r="I696" s="577">
        <f t="shared" si="139"/>
        <v>0</v>
      </c>
      <c r="J696" s="578">
        <f t="shared" si="139"/>
        <v>0</v>
      </c>
      <c r="K696" s="1526" t="str">
        <f t="shared" si="138"/>
        <v/>
      </c>
      <c r="L696" s="496"/>
    </row>
    <row r="697" spans="1:12" hidden="1">
      <c r="A697" s="9">
        <v>380</v>
      </c>
      <c r="B697" s="1246"/>
      <c r="C697" s="1197">
        <v>4201</v>
      </c>
      <c r="D697" s="1198" t="s">
        <v>828</v>
      </c>
      <c r="E697" s="620"/>
      <c r="F697" s="629">
        <f t="shared" ref="F697:F702" si="140">G697+H697+I697+J697</f>
        <v>0</v>
      </c>
      <c r="G697" s="543"/>
      <c r="H697" s="544"/>
      <c r="I697" s="544"/>
      <c r="J697" s="545"/>
      <c r="K697" s="1526" t="str">
        <f t="shared" si="138"/>
        <v/>
      </c>
      <c r="L697" s="496"/>
    </row>
    <row r="698" spans="1:12" hidden="1">
      <c r="A698" s="9">
        <v>385</v>
      </c>
      <c r="B698" s="1246"/>
      <c r="C698" s="1203">
        <v>4202</v>
      </c>
      <c r="D698" s="1247" t="s">
        <v>829</v>
      </c>
      <c r="E698" s="622"/>
      <c r="F698" s="631">
        <f t="shared" si="140"/>
        <v>0</v>
      </c>
      <c r="G698" s="546"/>
      <c r="H698" s="547"/>
      <c r="I698" s="547"/>
      <c r="J698" s="548"/>
      <c r="K698" s="1526" t="str">
        <f t="shared" si="138"/>
        <v/>
      </c>
      <c r="L698" s="496"/>
    </row>
    <row r="699" spans="1:12" hidden="1">
      <c r="A699" s="9">
        <v>390</v>
      </c>
      <c r="B699" s="1246"/>
      <c r="C699" s="1203">
        <v>4214</v>
      </c>
      <c r="D699" s="1247" t="s">
        <v>830</v>
      </c>
      <c r="E699" s="622"/>
      <c r="F699" s="631">
        <f t="shared" si="140"/>
        <v>0</v>
      </c>
      <c r="G699" s="546"/>
      <c r="H699" s="547"/>
      <c r="I699" s="547"/>
      <c r="J699" s="548"/>
      <c r="K699" s="1526" t="str">
        <f t="shared" si="138"/>
        <v/>
      </c>
      <c r="L699" s="496"/>
    </row>
    <row r="700" spans="1:12" hidden="1">
      <c r="A700" s="9">
        <v>390</v>
      </c>
      <c r="B700" s="1246"/>
      <c r="C700" s="1203">
        <v>4217</v>
      </c>
      <c r="D700" s="1247" t="s">
        <v>831</v>
      </c>
      <c r="E700" s="622"/>
      <c r="F700" s="631">
        <f t="shared" si="140"/>
        <v>0</v>
      </c>
      <c r="G700" s="546"/>
      <c r="H700" s="547"/>
      <c r="I700" s="547"/>
      <c r="J700" s="548"/>
      <c r="K700" s="1526" t="str">
        <f t="shared" si="138"/>
        <v/>
      </c>
      <c r="L700" s="496"/>
    </row>
    <row r="701" spans="1:12" ht="31.5" hidden="1">
      <c r="A701" s="9">
        <v>395</v>
      </c>
      <c r="B701" s="1246"/>
      <c r="C701" s="1203">
        <v>4218</v>
      </c>
      <c r="D701" s="1204" t="s">
        <v>832</v>
      </c>
      <c r="E701" s="622"/>
      <c r="F701" s="631">
        <f t="shared" si="140"/>
        <v>0</v>
      </c>
      <c r="G701" s="546"/>
      <c r="H701" s="547"/>
      <c r="I701" s="547"/>
      <c r="J701" s="548"/>
      <c r="K701" s="1526" t="str">
        <f t="shared" si="138"/>
        <v/>
      </c>
      <c r="L701" s="496"/>
    </row>
    <row r="702" spans="1:12" hidden="1">
      <c r="A702" s="467">
        <v>397</v>
      </c>
      <c r="B702" s="1246"/>
      <c r="C702" s="1199">
        <v>4219</v>
      </c>
      <c r="D702" s="1231" t="s">
        <v>833</v>
      </c>
      <c r="E702" s="626"/>
      <c r="F702" s="630">
        <f t="shared" si="140"/>
        <v>0</v>
      </c>
      <c r="G702" s="555"/>
      <c r="H702" s="556"/>
      <c r="I702" s="556"/>
      <c r="J702" s="557"/>
      <c r="K702" s="1526" t="str">
        <f t="shared" si="138"/>
        <v/>
      </c>
      <c r="L702" s="496"/>
    </row>
    <row r="703" spans="1:12" hidden="1">
      <c r="A703" s="7">
        <v>398</v>
      </c>
      <c r="B703" s="1195">
        <v>4300</v>
      </c>
      <c r="C703" s="2143" t="s">
        <v>206</v>
      </c>
      <c r="D703" s="2143"/>
      <c r="E703" s="465">
        <f t="shared" ref="E703:J703" si="141">SUM(E704:E706)</f>
        <v>0</v>
      </c>
      <c r="F703" s="466">
        <f t="shared" si="141"/>
        <v>0</v>
      </c>
      <c r="G703" s="576">
        <f t="shared" si="141"/>
        <v>0</v>
      </c>
      <c r="H703" s="577">
        <f t="shared" si="141"/>
        <v>0</v>
      </c>
      <c r="I703" s="577">
        <f t="shared" si="141"/>
        <v>0</v>
      </c>
      <c r="J703" s="578">
        <f t="shared" si="141"/>
        <v>0</v>
      </c>
      <c r="K703" s="1526" t="str">
        <f t="shared" si="138"/>
        <v/>
      </c>
      <c r="L703" s="496"/>
    </row>
    <row r="704" spans="1:12" hidden="1">
      <c r="A704" s="7">
        <v>399</v>
      </c>
      <c r="B704" s="1246"/>
      <c r="C704" s="1197">
        <v>4301</v>
      </c>
      <c r="D704" s="1216" t="s">
        <v>834</v>
      </c>
      <c r="E704" s="620"/>
      <c r="F704" s="629">
        <f t="shared" ref="F704:F709" si="142">G704+H704+I704+J704</f>
        <v>0</v>
      </c>
      <c r="G704" s="543"/>
      <c r="H704" s="544"/>
      <c r="I704" s="544"/>
      <c r="J704" s="545"/>
      <c r="K704" s="1526" t="str">
        <f t="shared" si="138"/>
        <v/>
      </c>
      <c r="L704" s="496"/>
    </row>
    <row r="705" spans="1:12" hidden="1">
      <c r="A705" s="7">
        <v>400</v>
      </c>
      <c r="B705" s="1246"/>
      <c r="C705" s="1203">
        <v>4302</v>
      </c>
      <c r="D705" s="1247" t="s">
        <v>923</v>
      </c>
      <c r="E705" s="622"/>
      <c r="F705" s="631">
        <f t="shared" si="142"/>
        <v>0</v>
      </c>
      <c r="G705" s="546"/>
      <c r="H705" s="547"/>
      <c r="I705" s="547"/>
      <c r="J705" s="548"/>
      <c r="K705" s="1526" t="str">
        <f t="shared" si="138"/>
        <v/>
      </c>
      <c r="L705" s="496"/>
    </row>
    <row r="706" spans="1:12" hidden="1">
      <c r="A706" s="7">
        <v>401</v>
      </c>
      <c r="B706" s="1246"/>
      <c r="C706" s="1199">
        <v>4309</v>
      </c>
      <c r="D706" s="1207" t="s">
        <v>836</v>
      </c>
      <c r="E706" s="626"/>
      <c r="F706" s="630">
        <f t="shared" si="142"/>
        <v>0</v>
      </c>
      <c r="G706" s="555"/>
      <c r="H706" s="556"/>
      <c r="I706" s="556"/>
      <c r="J706" s="557"/>
      <c r="K706" s="1526" t="str">
        <f t="shared" si="138"/>
        <v/>
      </c>
      <c r="L706" s="496"/>
    </row>
    <row r="707" spans="1:12" hidden="1">
      <c r="A707" s="7">
        <v>402</v>
      </c>
      <c r="B707" s="1195">
        <v>4400</v>
      </c>
      <c r="C707" s="2143" t="s">
        <v>203</v>
      </c>
      <c r="D707" s="2143"/>
      <c r="E707" s="1507"/>
      <c r="F707" s="466">
        <f t="shared" si="142"/>
        <v>0</v>
      </c>
      <c r="G707" s="1309"/>
      <c r="H707" s="1310"/>
      <c r="I707" s="1310"/>
      <c r="J707" s="1311"/>
      <c r="K707" s="1526" t="str">
        <f t="shared" si="138"/>
        <v/>
      </c>
      <c r="L707" s="496"/>
    </row>
    <row r="708" spans="1:12" hidden="1">
      <c r="A708" s="18">
        <v>404</v>
      </c>
      <c r="B708" s="1195">
        <v>4500</v>
      </c>
      <c r="C708" s="2143" t="s">
        <v>204</v>
      </c>
      <c r="D708" s="2143"/>
      <c r="E708" s="1507"/>
      <c r="F708" s="466">
        <f t="shared" si="142"/>
        <v>0</v>
      </c>
      <c r="G708" s="1309"/>
      <c r="H708" s="1310"/>
      <c r="I708" s="1310"/>
      <c r="J708" s="1311"/>
      <c r="K708" s="1526" t="str">
        <f t="shared" si="138"/>
        <v/>
      </c>
      <c r="L708" s="496"/>
    </row>
    <row r="709" spans="1:12" hidden="1">
      <c r="A709" s="18">
        <v>404</v>
      </c>
      <c r="B709" s="1195">
        <v>4600</v>
      </c>
      <c r="C709" s="2146" t="s">
        <v>837</v>
      </c>
      <c r="D709" s="2147"/>
      <c r="E709" s="1507"/>
      <c r="F709" s="466">
        <f t="shared" si="142"/>
        <v>0</v>
      </c>
      <c r="G709" s="1309"/>
      <c r="H709" s="1310"/>
      <c r="I709" s="1310"/>
      <c r="J709" s="1311"/>
      <c r="K709" s="1526" t="str">
        <f t="shared" si="138"/>
        <v/>
      </c>
      <c r="L709" s="496"/>
    </row>
    <row r="710" spans="1:12" hidden="1">
      <c r="A710" s="8">
        <v>440</v>
      </c>
      <c r="B710" s="1195">
        <v>4900</v>
      </c>
      <c r="C710" s="2143" t="s">
        <v>2018</v>
      </c>
      <c r="D710" s="2143"/>
      <c r="E710" s="465">
        <f t="shared" ref="E710:J710" si="143">+E711+E712</f>
        <v>0</v>
      </c>
      <c r="F710" s="466">
        <f t="shared" si="143"/>
        <v>0</v>
      </c>
      <c r="G710" s="576">
        <f t="shared" si="143"/>
        <v>0</v>
      </c>
      <c r="H710" s="577">
        <f t="shared" si="143"/>
        <v>0</v>
      </c>
      <c r="I710" s="577">
        <f t="shared" si="143"/>
        <v>0</v>
      </c>
      <c r="J710" s="578">
        <f t="shared" si="143"/>
        <v>0</v>
      </c>
      <c r="K710" s="1526" t="str">
        <f t="shared" si="138"/>
        <v/>
      </c>
      <c r="L710" s="496"/>
    </row>
    <row r="711" spans="1:12" hidden="1">
      <c r="A711" s="8">
        <v>450</v>
      </c>
      <c r="B711" s="1246"/>
      <c r="C711" s="1197">
        <v>4901</v>
      </c>
      <c r="D711" s="1248" t="s">
        <v>2019</v>
      </c>
      <c r="E711" s="620"/>
      <c r="F711" s="629">
        <f>G711+H711+I711+J711</f>
        <v>0</v>
      </c>
      <c r="G711" s="543"/>
      <c r="H711" s="544"/>
      <c r="I711" s="544"/>
      <c r="J711" s="545"/>
      <c r="K711" s="1526" t="str">
        <f t="shared" si="138"/>
        <v/>
      </c>
      <c r="L711" s="496"/>
    </row>
    <row r="712" spans="1:12" hidden="1">
      <c r="A712" s="8">
        <v>495</v>
      </c>
      <c r="B712" s="1246"/>
      <c r="C712" s="1199">
        <v>4902</v>
      </c>
      <c r="D712" s="1207" t="s">
        <v>2020</v>
      </c>
      <c r="E712" s="626"/>
      <c r="F712" s="630">
        <f>G712+H712+I712+J712</f>
        <v>0</v>
      </c>
      <c r="G712" s="555"/>
      <c r="H712" s="556"/>
      <c r="I712" s="556"/>
      <c r="J712" s="557"/>
      <c r="K712" s="1526" t="str">
        <f t="shared" si="138"/>
        <v/>
      </c>
      <c r="L712" s="496"/>
    </row>
    <row r="713" spans="1:12" hidden="1">
      <c r="A713" s="9">
        <v>500</v>
      </c>
      <c r="B713" s="1249">
        <v>5100</v>
      </c>
      <c r="C713" s="2144" t="s">
        <v>838</v>
      </c>
      <c r="D713" s="2144"/>
      <c r="E713" s="1507"/>
      <c r="F713" s="466">
        <f>G713+H713+I713+J713</f>
        <v>0</v>
      </c>
      <c r="G713" s="1309"/>
      <c r="H713" s="1310"/>
      <c r="I713" s="1310"/>
      <c r="J713" s="1311"/>
      <c r="K713" s="1526" t="str">
        <f t="shared" si="138"/>
        <v/>
      </c>
      <c r="L713" s="496"/>
    </row>
    <row r="714" spans="1:12" hidden="1">
      <c r="A714" s="9">
        <v>505</v>
      </c>
      <c r="B714" s="1249">
        <v>5200</v>
      </c>
      <c r="C714" s="2144" t="s">
        <v>839</v>
      </c>
      <c r="D714" s="2144"/>
      <c r="E714" s="465">
        <f t="shared" ref="E714:J714" si="144">SUM(E715:E721)</f>
        <v>0</v>
      </c>
      <c r="F714" s="466">
        <f t="shared" si="144"/>
        <v>0</v>
      </c>
      <c r="G714" s="576">
        <f t="shared" si="144"/>
        <v>0</v>
      </c>
      <c r="H714" s="577">
        <f t="shared" si="144"/>
        <v>0</v>
      </c>
      <c r="I714" s="577">
        <f t="shared" si="144"/>
        <v>0</v>
      </c>
      <c r="J714" s="578">
        <f t="shared" si="144"/>
        <v>0</v>
      </c>
      <c r="K714" s="1526" t="str">
        <f t="shared" si="138"/>
        <v/>
      </c>
      <c r="L714" s="496"/>
    </row>
    <row r="715" spans="1:12" hidden="1">
      <c r="A715" s="9">
        <v>510</v>
      </c>
      <c r="B715" s="1250"/>
      <c r="C715" s="1251">
        <v>5201</v>
      </c>
      <c r="D715" s="1252" t="s">
        <v>840</v>
      </c>
      <c r="E715" s="620"/>
      <c r="F715" s="629">
        <f t="shared" ref="F715:F721" si="145">G715+H715+I715+J715</f>
        <v>0</v>
      </c>
      <c r="G715" s="543"/>
      <c r="H715" s="544"/>
      <c r="I715" s="544"/>
      <c r="J715" s="545"/>
      <c r="K715" s="1526" t="str">
        <f t="shared" si="138"/>
        <v/>
      </c>
      <c r="L715" s="496"/>
    </row>
    <row r="716" spans="1:12" hidden="1">
      <c r="A716" s="9">
        <v>515</v>
      </c>
      <c r="B716" s="1250"/>
      <c r="C716" s="1253">
        <v>5202</v>
      </c>
      <c r="D716" s="1254" t="s">
        <v>841</v>
      </c>
      <c r="E716" s="622"/>
      <c r="F716" s="631">
        <f t="shared" si="145"/>
        <v>0</v>
      </c>
      <c r="G716" s="546"/>
      <c r="H716" s="547"/>
      <c r="I716" s="547"/>
      <c r="J716" s="548"/>
      <c r="K716" s="1526" t="str">
        <f t="shared" si="138"/>
        <v/>
      </c>
      <c r="L716" s="496"/>
    </row>
    <row r="717" spans="1:12" hidden="1">
      <c r="A717" s="9">
        <v>520</v>
      </c>
      <c r="B717" s="1250"/>
      <c r="C717" s="1253">
        <v>5203</v>
      </c>
      <c r="D717" s="1254" t="s">
        <v>1700</v>
      </c>
      <c r="E717" s="622"/>
      <c r="F717" s="631">
        <f t="shared" si="145"/>
        <v>0</v>
      </c>
      <c r="G717" s="546"/>
      <c r="H717" s="547"/>
      <c r="I717" s="547"/>
      <c r="J717" s="548"/>
      <c r="K717" s="1526" t="str">
        <f t="shared" si="138"/>
        <v/>
      </c>
      <c r="L717" s="496"/>
    </row>
    <row r="718" spans="1:12" hidden="1">
      <c r="A718" s="9">
        <v>525</v>
      </c>
      <c r="B718" s="1250"/>
      <c r="C718" s="1253">
        <v>5204</v>
      </c>
      <c r="D718" s="1254" t="s">
        <v>1701</v>
      </c>
      <c r="E718" s="622"/>
      <c r="F718" s="631">
        <f t="shared" si="145"/>
        <v>0</v>
      </c>
      <c r="G718" s="546"/>
      <c r="H718" s="547"/>
      <c r="I718" s="547"/>
      <c r="J718" s="548"/>
      <c r="K718" s="1526" t="str">
        <f t="shared" si="138"/>
        <v/>
      </c>
      <c r="L718" s="496"/>
    </row>
    <row r="719" spans="1:12" hidden="1">
      <c r="A719" s="8">
        <v>635</v>
      </c>
      <c r="B719" s="1250"/>
      <c r="C719" s="1253">
        <v>5205</v>
      </c>
      <c r="D719" s="1254" t="s">
        <v>1702</v>
      </c>
      <c r="E719" s="622"/>
      <c r="F719" s="631">
        <f t="shared" si="145"/>
        <v>0</v>
      </c>
      <c r="G719" s="546"/>
      <c r="H719" s="547"/>
      <c r="I719" s="547"/>
      <c r="J719" s="548"/>
      <c r="K719" s="1526" t="str">
        <f t="shared" si="138"/>
        <v/>
      </c>
      <c r="L719" s="496"/>
    </row>
    <row r="720" spans="1:12" hidden="1">
      <c r="A720" s="9">
        <v>640</v>
      </c>
      <c r="B720" s="1250"/>
      <c r="C720" s="1253">
        <v>5206</v>
      </c>
      <c r="D720" s="1254" t="s">
        <v>1703</v>
      </c>
      <c r="E720" s="622"/>
      <c r="F720" s="631">
        <f t="shared" si="145"/>
        <v>0</v>
      </c>
      <c r="G720" s="546"/>
      <c r="H720" s="547"/>
      <c r="I720" s="547"/>
      <c r="J720" s="548"/>
      <c r="K720" s="1526" t="str">
        <f t="shared" si="138"/>
        <v/>
      </c>
      <c r="L720" s="496"/>
    </row>
    <row r="721" spans="1:12" hidden="1">
      <c r="A721" s="9">
        <v>645</v>
      </c>
      <c r="B721" s="1250"/>
      <c r="C721" s="1255">
        <v>5219</v>
      </c>
      <c r="D721" s="1256" t="s">
        <v>1704</v>
      </c>
      <c r="E721" s="626"/>
      <c r="F721" s="630">
        <f t="shared" si="145"/>
        <v>0</v>
      </c>
      <c r="G721" s="555"/>
      <c r="H721" s="556"/>
      <c r="I721" s="556"/>
      <c r="J721" s="557"/>
      <c r="K721" s="1526" t="str">
        <f t="shared" si="138"/>
        <v/>
      </c>
      <c r="L721" s="496"/>
    </row>
    <row r="722" spans="1:12" hidden="1">
      <c r="A722" s="9">
        <v>650</v>
      </c>
      <c r="B722" s="1249">
        <v>5300</v>
      </c>
      <c r="C722" s="2144" t="s">
        <v>1705</v>
      </c>
      <c r="D722" s="2144"/>
      <c r="E722" s="465">
        <f t="shared" ref="E722:J722" si="146">SUM(E723:E724)</f>
        <v>0</v>
      </c>
      <c r="F722" s="466">
        <f t="shared" si="146"/>
        <v>0</v>
      </c>
      <c r="G722" s="576">
        <f t="shared" si="146"/>
        <v>0</v>
      </c>
      <c r="H722" s="577">
        <f t="shared" si="146"/>
        <v>0</v>
      </c>
      <c r="I722" s="577">
        <f t="shared" si="146"/>
        <v>0</v>
      </c>
      <c r="J722" s="578">
        <f t="shared" si="146"/>
        <v>0</v>
      </c>
      <c r="K722" s="1526" t="str">
        <f t="shared" si="138"/>
        <v/>
      </c>
      <c r="L722" s="496"/>
    </row>
    <row r="723" spans="1:12" hidden="1">
      <c r="A723" s="8">
        <v>655</v>
      </c>
      <c r="B723" s="1250"/>
      <c r="C723" s="1251">
        <v>5301</v>
      </c>
      <c r="D723" s="1252" t="s">
        <v>1162</v>
      </c>
      <c r="E723" s="620"/>
      <c r="F723" s="629">
        <f>G723+H723+I723+J723</f>
        <v>0</v>
      </c>
      <c r="G723" s="543"/>
      <c r="H723" s="544"/>
      <c r="I723" s="544"/>
      <c r="J723" s="545"/>
      <c r="K723" s="1526" t="str">
        <f t="shared" si="138"/>
        <v/>
      </c>
      <c r="L723" s="496"/>
    </row>
    <row r="724" spans="1:12" hidden="1">
      <c r="A724" s="8">
        <v>665</v>
      </c>
      <c r="B724" s="1250"/>
      <c r="C724" s="1255">
        <v>5309</v>
      </c>
      <c r="D724" s="1256" t="s">
        <v>1706</v>
      </c>
      <c r="E724" s="626"/>
      <c r="F724" s="630">
        <f>G724+H724+I724+J724</f>
        <v>0</v>
      </c>
      <c r="G724" s="555"/>
      <c r="H724" s="556"/>
      <c r="I724" s="556"/>
      <c r="J724" s="557"/>
      <c r="K724" s="1526" t="str">
        <f t="shared" si="138"/>
        <v/>
      </c>
      <c r="L724" s="496"/>
    </row>
    <row r="725" spans="1:12" hidden="1">
      <c r="A725" s="8">
        <v>675</v>
      </c>
      <c r="B725" s="1249">
        <v>5400</v>
      </c>
      <c r="C725" s="2144" t="s">
        <v>855</v>
      </c>
      <c r="D725" s="2144"/>
      <c r="E725" s="1507"/>
      <c r="F725" s="466">
        <f>G725+H725+I725+J725</f>
        <v>0</v>
      </c>
      <c r="G725" s="1309"/>
      <c r="H725" s="1310"/>
      <c r="I725" s="1310"/>
      <c r="J725" s="1311"/>
      <c r="K725" s="1526" t="str">
        <f t="shared" si="138"/>
        <v/>
      </c>
      <c r="L725" s="496"/>
    </row>
    <row r="726" spans="1:12" hidden="1">
      <c r="A726" s="8">
        <v>685</v>
      </c>
      <c r="B726" s="1195">
        <v>5500</v>
      </c>
      <c r="C726" s="2143" t="s">
        <v>856</v>
      </c>
      <c r="D726" s="2143"/>
      <c r="E726" s="465">
        <f t="shared" ref="E726:J726" si="147">SUM(E727:E730)</f>
        <v>0</v>
      </c>
      <c r="F726" s="466">
        <f t="shared" si="147"/>
        <v>0</v>
      </c>
      <c r="G726" s="576">
        <f t="shared" si="147"/>
        <v>0</v>
      </c>
      <c r="H726" s="577">
        <f t="shared" si="147"/>
        <v>0</v>
      </c>
      <c r="I726" s="577">
        <f t="shared" si="147"/>
        <v>0</v>
      </c>
      <c r="J726" s="578">
        <f t="shared" si="147"/>
        <v>0</v>
      </c>
      <c r="K726" s="1526" t="str">
        <f t="shared" si="138"/>
        <v/>
      </c>
      <c r="L726" s="496"/>
    </row>
    <row r="727" spans="1:12" hidden="1">
      <c r="A727" s="9">
        <v>690</v>
      </c>
      <c r="B727" s="1246"/>
      <c r="C727" s="1197">
        <v>5501</v>
      </c>
      <c r="D727" s="1216" t="s">
        <v>857</v>
      </c>
      <c r="E727" s="620"/>
      <c r="F727" s="629">
        <f>G727+H727+I727+J727</f>
        <v>0</v>
      </c>
      <c r="G727" s="543"/>
      <c r="H727" s="544"/>
      <c r="I727" s="544"/>
      <c r="J727" s="545"/>
      <c r="K727" s="1526" t="str">
        <f t="shared" si="138"/>
        <v/>
      </c>
      <c r="L727" s="496"/>
    </row>
    <row r="728" spans="1:12" hidden="1">
      <c r="A728" s="9">
        <v>695</v>
      </c>
      <c r="B728" s="1246"/>
      <c r="C728" s="1203">
        <v>5502</v>
      </c>
      <c r="D728" s="1204" t="s">
        <v>858</v>
      </c>
      <c r="E728" s="622"/>
      <c r="F728" s="631">
        <f>G728+H728+I728+J728</f>
        <v>0</v>
      </c>
      <c r="G728" s="546"/>
      <c r="H728" s="547"/>
      <c r="I728" s="547"/>
      <c r="J728" s="548"/>
      <c r="K728" s="1526" t="str">
        <f t="shared" si="138"/>
        <v/>
      </c>
      <c r="L728" s="496"/>
    </row>
    <row r="729" spans="1:12" hidden="1">
      <c r="A729" s="8">
        <v>700</v>
      </c>
      <c r="B729" s="1246"/>
      <c r="C729" s="1203">
        <v>5503</v>
      </c>
      <c r="D729" s="1247" t="s">
        <v>859</v>
      </c>
      <c r="E729" s="622"/>
      <c r="F729" s="631">
        <f>G729+H729+I729+J729</f>
        <v>0</v>
      </c>
      <c r="G729" s="546"/>
      <c r="H729" s="547"/>
      <c r="I729" s="547"/>
      <c r="J729" s="548"/>
      <c r="K729" s="1526" t="str">
        <f t="shared" si="138"/>
        <v/>
      </c>
      <c r="L729" s="496"/>
    </row>
    <row r="730" spans="1:12" hidden="1">
      <c r="A730" s="8">
        <v>710</v>
      </c>
      <c r="B730" s="1246"/>
      <c r="C730" s="1199">
        <v>5504</v>
      </c>
      <c r="D730" s="1227" t="s">
        <v>860</v>
      </c>
      <c r="E730" s="626"/>
      <c r="F730" s="630">
        <f>G730+H730+I730+J730</f>
        <v>0</v>
      </c>
      <c r="G730" s="555"/>
      <c r="H730" s="556"/>
      <c r="I730" s="556"/>
      <c r="J730" s="557"/>
      <c r="K730" s="1526" t="str">
        <f t="shared" si="138"/>
        <v/>
      </c>
      <c r="L730" s="496"/>
    </row>
    <row r="731" spans="1:12" ht="36" hidden="1" customHeight="1">
      <c r="A731" s="9">
        <v>715</v>
      </c>
      <c r="B731" s="1249">
        <v>5700</v>
      </c>
      <c r="C731" s="2131" t="s">
        <v>1223</v>
      </c>
      <c r="D731" s="2132"/>
      <c r="E731" s="465">
        <f t="shared" ref="E731:J731" si="148">SUM(E732:E734)</f>
        <v>0</v>
      </c>
      <c r="F731" s="466">
        <f t="shared" si="148"/>
        <v>0</v>
      </c>
      <c r="G731" s="576">
        <f t="shared" si="148"/>
        <v>0</v>
      </c>
      <c r="H731" s="577">
        <f t="shared" si="148"/>
        <v>0</v>
      </c>
      <c r="I731" s="577">
        <f t="shared" si="148"/>
        <v>0</v>
      </c>
      <c r="J731" s="578">
        <f t="shared" si="148"/>
        <v>0</v>
      </c>
      <c r="K731" s="1526" t="str">
        <f t="shared" si="138"/>
        <v/>
      </c>
      <c r="L731" s="496"/>
    </row>
    <row r="732" spans="1:12" hidden="1">
      <c r="A732" s="9">
        <v>720</v>
      </c>
      <c r="B732" s="1250"/>
      <c r="C732" s="1251">
        <v>5701</v>
      </c>
      <c r="D732" s="1252" t="s">
        <v>862</v>
      </c>
      <c r="E732" s="620"/>
      <c r="F732" s="629">
        <f>G732+H732+I732+J732</f>
        <v>0</v>
      </c>
      <c r="G732" s="543"/>
      <c r="H732" s="544"/>
      <c r="I732" s="544"/>
      <c r="J732" s="545"/>
      <c r="K732" s="1526" t="str">
        <f t="shared" si="138"/>
        <v/>
      </c>
      <c r="L732" s="496"/>
    </row>
    <row r="733" spans="1:12" hidden="1">
      <c r="A733" s="9">
        <v>725</v>
      </c>
      <c r="B733" s="1250"/>
      <c r="C733" s="1257">
        <v>5702</v>
      </c>
      <c r="D733" s="1258" t="s">
        <v>863</v>
      </c>
      <c r="E733" s="624"/>
      <c r="F733" s="632">
        <f>G733+H733+I733+J733</f>
        <v>0</v>
      </c>
      <c r="G733" s="610"/>
      <c r="H733" s="611"/>
      <c r="I733" s="611"/>
      <c r="J733" s="612"/>
      <c r="K733" s="1526" t="str">
        <f t="shared" si="138"/>
        <v/>
      </c>
      <c r="L733" s="496"/>
    </row>
    <row r="734" spans="1:12" hidden="1">
      <c r="A734" s="9">
        <v>730</v>
      </c>
      <c r="B734" s="1202"/>
      <c r="C734" s="1259">
        <v>4071</v>
      </c>
      <c r="D734" s="1260" t="s">
        <v>864</v>
      </c>
      <c r="E734" s="1512"/>
      <c r="F734" s="642">
        <f>G734+H734+I734+J734</f>
        <v>0</v>
      </c>
      <c r="G734" s="745"/>
      <c r="H734" s="1312"/>
      <c r="I734" s="1312"/>
      <c r="J734" s="1313"/>
      <c r="K734" s="1526" t="str">
        <f t="shared" si="138"/>
        <v/>
      </c>
      <c r="L734" s="496"/>
    </row>
    <row r="735" spans="1:12" hidden="1">
      <c r="A735" s="9">
        <v>735</v>
      </c>
      <c r="B735" s="1261"/>
      <c r="C735" s="1262"/>
      <c r="D735" s="1263"/>
      <c r="E735" s="1527"/>
      <c r="F735" s="762"/>
      <c r="G735" s="762"/>
      <c r="H735" s="762"/>
      <c r="I735" s="762"/>
      <c r="J735" s="763"/>
      <c r="K735" s="1526" t="str">
        <f t="shared" si="138"/>
        <v/>
      </c>
      <c r="L735" s="496"/>
    </row>
    <row r="736" spans="1:12" hidden="1">
      <c r="A736" s="9">
        <v>740</v>
      </c>
      <c r="B736" s="1264">
        <v>98</v>
      </c>
      <c r="C736" s="2133" t="s">
        <v>865</v>
      </c>
      <c r="D736" s="2134"/>
      <c r="E736" s="1513"/>
      <c r="F736" s="774">
        <f>G736+H736+I736+J736</f>
        <v>0</v>
      </c>
      <c r="G736" s="767">
        <v>0</v>
      </c>
      <c r="H736" s="768">
        <v>0</v>
      </c>
      <c r="I736" s="768">
        <v>0</v>
      </c>
      <c r="J736" s="769">
        <v>0</v>
      </c>
      <c r="K736" s="1526" t="str">
        <f t="shared" si="138"/>
        <v/>
      </c>
      <c r="L736" s="496"/>
    </row>
    <row r="737" spans="1:12" hidden="1">
      <c r="A737" s="9">
        <v>745</v>
      </c>
      <c r="B737" s="1265"/>
      <c r="C737" s="1266"/>
      <c r="D737" s="1267"/>
      <c r="E737" s="384"/>
      <c r="F737" s="384"/>
      <c r="G737" s="384"/>
      <c r="H737" s="384"/>
      <c r="I737" s="384"/>
      <c r="J737" s="385"/>
      <c r="K737" s="1526" t="str">
        <f t="shared" si="138"/>
        <v/>
      </c>
      <c r="L737" s="496"/>
    </row>
    <row r="738" spans="1:12" hidden="1">
      <c r="A738" s="8">
        <v>750</v>
      </c>
      <c r="B738" s="1268"/>
      <c r="C738" s="1122"/>
      <c r="D738" s="1263"/>
      <c r="E738" s="386"/>
      <c r="F738" s="386"/>
      <c r="G738" s="386"/>
      <c r="H738" s="386"/>
      <c r="I738" s="386"/>
      <c r="J738" s="387"/>
      <c r="K738" s="1526" t="str">
        <f t="shared" si="138"/>
        <v/>
      </c>
      <c r="L738" s="496"/>
    </row>
    <row r="739" spans="1:12" hidden="1">
      <c r="A739" s="9">
        <v>755</v>
      </c>
      <c r="B739" s="1269"/>
      <c r="C739" s="1270"/>
      <c r="D739" s="1263"/>
      <c r="E739" s="386"/>
      <c r="F739" s="386"/>
      <c r="G739" s="386"/>
      <c r="H739" s="386"/>
      <c r="I739" s="386"/>
      <c r="J739" s="387"/>
      <c r="K739" s="1526" t="str">
        <f t="shared" si="138"/>
        <v/>
      </c>
      <c r="L739" s="496"/>
    </row>
    <row r="740" spans="1:12" ht="16.5" thickBot="1">
      <c r="A740" s="9">
        <v>760</v>
      </c>
      <c r="B740" s="1271"/>
      <c r="C740" s="1271" t="s">
        <v>1933</v>
      </c>
      <c r="D740" s="1272">
        <f>+B740</f>
        <v>0</v>
      </c>
      <c r="E740" s="479">
        <f t="shared" ref="E740:J740" si="149">SUM(E624,E627,E633,E641,E642,E660,E664,E670,E673,E674,E675,E676,E677,E686,E693,E694,E695,E696,E703,E707,E708,E709,E710,E713,E714,E722,E725,E726,E731)+E736</f>
        <v>65266</v>
      </c>
      <c r="F740" s="480">
        <f t="shared" si="149"/>
        <v>65266</v>
      </c>
      <c r="G740" s="759">
        <f t="shared" si="149"/>
        <v>51790</v>
      </c>
      <c r="H740" s="760">
        <f t="shared" si="149"/>
        <v>0</v>
      </c>
      <c r="I740" s="760">
        <f t="shared" si="149"/>
        <v>1000</v>
      </c>
      <c r="J740" s="761">
        <f t="shared" si="149"/>
        <v>12476</v>
      </c>
      <c r="K740" s="1526">
        <f t="shared" si="138"/>
        <v>1</v>
      </c>
      <c r="L740" s="1520" t="str">
        <f>LEFT(C621,1)</f>
        <v>1</v>
      </c>
    </row>
    <row r="741" spans="1:12" ht="16.5" thickTop="1">
      <c r="A741" s="8">
        <v>765</v>
      </c>
      <c r="B741" s="1273"/>
      <c r="C741" s="1274"/>
      <c r="D741" s="1125"/>
      <c r="E741" s="775"/>
      <c r="F741" s="775"/>
      <c r="G741" s="775"/>
      <c r="H741" s="775"/>
      <c r="I741" s="775"/>
      <c r="J741" s="775"/>
      <c r="K741" s="4">
        <f>K740</f>
        <v>1</v>
      </c>
      <c r="L741" s="495"/>
    </row>
    <row r="742" spans="1:12">
      <c r="A742" s="8">
        <v>775</v>
      </c>
      <c r="B742" s="1184"/>
      <c r="C742" s="1275"/>
      <c r="D742" s="1276"/>
      <c r="E742" s="776"/>
      <c r="F742" s="776"/>
      <c r="G742" s="776"/>
      <c r="H742" s="776"/>
      <c r="I742" s="776"/>
      <c r="J742" s="776"/>
      <c r="K742" s="4">
        <f>K740</f>
        <v>1</v>
      </c>
      <c r="L742" s="495"/>
    </row>
    <row r="743" spans="1:12" hidden="1">
      <c r="A743" s="9">
        <v>780</v>
      </c>
      <c r="B743" s="775"/>
      <c r="C743" s="1122"/>
      <c r="D743" s="1148"/>
      <c r="E743" s="776"/>
      <c r="F743" s="776"/>
      <c r="G743" s="776"/>
      <c r="H743" s="776"/>
      <c r="I743" s="776"/>
      <c r="J743" s="776"/>
      <c r="K743" s="1901" t="str">
        <f>(IF(SUM(K754:K775)&lt;&gt;0,$K$2,""))</f>
        <v/>
      </c>
      <c r="L743" s="495"/>
    </row>
    <row r="744" spans="1:12" hidden="1">
      <c r="A744" s="9">
        <v>785</v>
      </c>
      <c r="B744" s="2135" t="str">
        <f>$B$7</f>
        <v>ОТЧЕТНИ ДАННИ ПО ЕБК ЗА ИЗПЪЛНЕНИЕТО НА БЮДЖЕТА</v>
      </c>
      <c r="C744" s="2136"/>
      <c r="D744" s="2136"/>
      <c r="E744" s="776"/>
      <c r="F744" s="776"/>
      <c r="G744" s="776"/>
      <c r="H744" s="776"/>
      <c r="I744" s="776"/>
      <c r="J744" s="776"/>
      <c r="K744" s="1901" t="str">
        <f>(IF(SUM(K754:K775)&lt;&gt;0,$K$2,""))</f>
        <v/>
      </c>
      <c r="L744" s="495"/>
    </row>
    <row r="745" spans="1:12" hidden="1">
      <c r="A745" s="9">
        <v>790</v>
      </c>
      <c r="B745" s="775"/>
      <c r="C745" s="1122"/>
      <c r="D745" s="1148"/>
      <c r="E745" s="1149" t="s">
        <v>2184</v>
      </c>
      <c r="F745" s="1149" t="s">
        <v>2083</v>
      </c>
      <c r="G745" s="776"/>
      <c r="H745" s="776"/>
      <c r="I745" s="776"/>
      <c r="J745" s="776"/>
      <c r="K745" s="1901" t="str">
        <f>(IF(SUM(K754:K775)&lt;&gt;0,$K$2,""))</f>
        <v/>
      </c>
      <c r="L745" s="495"/>
    </row>
    <row r="746" spans="1:12" ht="18.75" hidden="1">
      <c r="A746" s="9">
        <v>795</v>
      </c>
      <c r="B746" s="2137" t="str">
        <f>$B$9</f>
        <v>ОБЛАСТНА АДМИНИСТРАЦИЯ ПАЗАРДЖИК</v>
      </c>
      <c r="C746" s="2138"/>
      <c r="D746" s="2139"/>
      <c r="E746" s="1068">
        <f>$E$9</f>
        <v>42736</v>
      </c>
      <c r="F746" s="1153">
        <f>$F$9</f>
        <v>43100</v>
      </c>
      <c r="G746" s="776"/>
      <c r="H746" s="776"/>
      <c r="I746" s="776"/>
      <c r="J746" s="776"/>
      <c r="K746" s="1901" t="str">
        <f>(IF(SUM(K754:K775)&lt;&gt;0,$K$2,""))</f>
        <v/>
      </c>
      <c r="L746" s="495"/>
    </row>
    <row r="747" spans="1:12" hidden="1">
      <c r="A747" s="8">
        <v>805</v>
      </c>
      <c r="B747" s="1154" t="str">
        <f>$B$10</f>
        <v xml:space="preserve">                                                            (наименование на разпоредителя с бюджет)</v>
      </c>
      <c r="C747" s="775"/>
      <c r="D747" s="1125"/>
      <c r="E747" s="1155"/>
      <c r="F747" s="1155"/>
      <c r="G747" s="776"/>
      <c r="H747" s="776"/>
      <c r="I747" s="776"/>
      <c r="J747" s="776"/>
      <c r="K747" s="1901" t="str">
        <f>(IF(SUM(K754:K775)&lt;&gt;0,$K$2,""))</f>
        <v/>
      </c>
      <c r="L747" s="495"/>
    </row>
    <row r="748" spans="1:12" hidden="1">
      <c r="A748" s="9">
        <v>810</v>
      </c>
      <c r="B748" s="1154"/>
      <c r="C748" s="775"/>
      <c r="D748" s="1125"/>
      <c r="E748" s="1154"/>
      <c r="F748" s="775"/>
      <c r="G748" s="776"/>
      <c r="H748" s="776"/>
      <c r="I748" s="776"/>
      <c r="J748" s="776"/>
      <c r="K748" s="1901" t="str">
        <f>(IF(SUM(K754:K775)&lt;&gt;0,$K$2,""))</f>
        <v/>
      </c>
      <c r="L748" s="495"/>
    </row>
    <row r="749" spans="1:12" ht="19.5" hidden="1">
      <c r="A749" s="9">
        <v>815</v>
      </c>
      <c r="B749" s="2140" t="str">
        <f>$B$12</f>
        <v xml:space="preserve">Министерски съвет </v>
      </c>
      <c r="C749" s="2141"/>
      <c r="D749" s="2142"/>
      <c r="E749" s="1156" t="s">
        <v>1202</v>
      </c>
      <c r="F749" s="1900" t="str">
        <f>$F$12</f>
        <v>0300</v>
      </c>
      <c r="G749" s="776"/>
      <c r="H749" s="776"/>
      <c r="I749" s="776"/>
      <c r="J749" s="776"/>
      <c r="K749" s="1901" t="str">
        <f>(IF(SUM(K754:K775)&lt;&gt;0,$K$2,""))</f>
        <v/>
      </c>
      <c r="L749" s="495"/>
    </row>
    <row r="750" spans="1:12" hidden="1">
      <c r="A750" s="13">
        <v>525</v>
      </c>
      <c r="B750" s="1158" t="str">
        <f>$B$13</f>
        <v xml:space="preserve">                                             (наименование на първостепенния разпоредител с бюджет)</v>
      </c>
      <c r="C750" s="775"/>
      <c r="D750" s="1125"/>
      <c r="E750" s="1159"/>
      <c r="F750" s="1160"/>
      <c r="G750" s="776"/>
      <c r="H750" s="776"/>
      <c r="I750" s="776"/>
      <c r="J750" s="776"/>
      <c r="K750" s="1901" t="str">
        <f>(IF(SUM(K754:K775)&lt;&gt;0,$K$2,""))</f>
        <v/>
      </c>
      <c r="L750" s="495"/>
    </row>
    <row r="751" spans="1:12" ht="19.5" hidden="1">
      <c r="A751" s="8">
        <v>820</v>
      </c>
      <c r="B751" s="1277"/>
      <c r="C751" s="1277"/>
      <c r="D751" s="1278" t="s">
        <v>1316</v>
      </c>
      <c r="E751" s="1279">
        <f>$E$15</f>
        <v>0</v>
      </c>
      <c r="F751" s="1280" t="str">
        <f>$F$15</f>
        <v>БЮДЖЕТ</v>
      </c>
      <c r="G751" s="386"/>
      <c r="H751" s="386"/>
      <c r="I751" s="386"/>
      <c r="J751" s="386"/>
      <c r="K751" s="1901" t="str">
        <f>(IF(SUM(K754:K775)&lt;&gt;0,$K$2,""))</f>
        <v/>
      </c>
      <c r="L751" s="495"/>
    </row>
    <row r="752" spans="1:12" hidden="1">
      <c r="A752" s="9">
        <v>821</v>
      </c>
      <c r="B752" s="1155"/>
      <c r="C752" s="1122"/>
      <c r="D752" s="1281" t="s">
        <v>924</v>
      </c>
      <c r="E752" s="776"/>
      <c r="F752" s="1282" t="s">
        <v>2187</v>
      </c>
      <c r="G752" s="1282"/>
      <c r="H752" s="386"/>
      <c r="I752" s="1282"/>
      <c r="J752" s="386"/>
      <c r="K752" s="1901" t="str">
        <f>(IF(SUM(K754:K775)&lt;&gt;0,$K$2,""))</f>
        <v/>
      </c>
      <c r="L752" s="495"/>
    </row>
    <row r="753" spans="1:12" hidden="1">
      <c r="A753" s="9">
        <v>822</v>
      </c>
      <c r="B753" s="1283" t="s">
        <v>867</v>
      </c>
      <c r="C753" s="1284" t="s">
        <v>868</v>
      </c>
      <c r="D753" s="1285" t="s">
        <v>869</v>
      </c>
      <c r="E753" s="1286" t="s">
        <v>870</v>
      </c>
      <c r="F753" s="1287" t="s">
        <v>871</v>
      </c>
      <c r="G753" s="777"/>
      <c r="H753" s="777"/>
      <c r="I753" s="777"/>
      <c r="J753" s="777"/>
      <c r="K753" s="1901" t="str">
        <f>(IF(SUM(K754:K775)&lt;&gt;0,$K$2,""))</f>
        <v/>
      </c>
      <c r="L753" s="495"/>
    </row>
    <row r="754" spans="1:12" hidden="1">
      <c r="A754" s="9">
        <v>823</v>
      </c>
      <c r="B754" s="1288"/>
      <c r="C754" s="1289" t="s">
        <v>872</v>
      </c>
      <c r="D754" s="1290" t="s">
        <v>873</v>
      </c>
      <c r="E754" s="1314">
        <f>E755+E756</f>
        <v>0</v>
      </c>
      <c r="F754" s="1315">
        <f>F755+F756</f>
        <v>0</v>
      </c>
      <c r="G754" s="777"/>
      <c r="H754" s="777"/>
      <c r="I754" s="777"/>
      <c r="J754" s="777"/>
      <c r="K754" s="212" t="str">
        <f t="shared" ref="K754:K775" si="150">(IF($E754&lt;&gt;0,$K$2,IF($F754&lt;&gt;0,$K$2,"")))</f>
        <v/>
      </c>
      <c r="L754" s="495"/>
    </row>
    <row r="755" spans="1:12" hidden="1">
      <c r="A755" s="9">
        <v>825</v>
      </c>
      <c r="B755" s="1291"/>
      <c r="C755" s="1292" t="s">
        <v>874</v>
      </c>
      <c r="D755" s="1293" t="s">
        <v>875</v>
      </c>
      <c r="E755" s="1316"/>
      <c r="F755" s="1317"/>
      <c r="G755" s="777"/>
      <c r="H755" s="777"/>
      <c r="I755" s="777"/>
      <c r="J755" s="777"/>
      <c r="K755" s="212" t="str">
        <f t="shared" si="150"/>
        <v/>
      </c>
      <c r="L755" s="495"/>
    </row>
    <row r="756" spans="1:12" hidden="1">
      <c r="A756" s="9"/>
      <c r="B756" s="1294"/>
      <c r="C756" s="1295" t="s">
        <v>876</v>
      </c>
      <c r="D756" s="1296" t="s">
        <v>877</v>
      </c>
      <c r="E756" s="1318"/>
      <c r="F756" s="1319"/>
      <c r="G756" s="777"/>
      <c r="H756" s="777"/>
      <c r="I756" s="777"/>
      <c r="J756" s="777"/>
      <c r="K756" s="212" t="str">
        <f t="shared" si="150"/>
        <v/>
      </c>
      <c r="L756" s="495"/>
    </row>
    <row r="757" spans="1:12" hidden="1">
      <c r="A757" s="9"/>
      <c r="B757" s="1288"/>
      <c r="C757" s="1289" t="s">
        <v>878</v>
      </c>
      <c r="D757" s="1290" t="s">
        <v>879</v>
      </c>
      <c r="E757" s="1320">
        <f>E758+E759</f>
        <v>0</v>
      </c>
      <c r="F757" s="1321">
        <f>F758+F759</f>
        <v>0</v>
      </c>
      <c r="G757" s="777"/>
      <c r="H757" s="777"/>
      <c r="I757" s="777"/>
      <c r="J757" s="777"/>
      <c r="K757" s="212" t="str">
        <f t="shared" si="150"/>
        <v/>
      </c>
      <c r="L757" s="495"/>
    </row>
    <row r="758" spans="1:12" hidden="1">
      <c r="A758" s="9"/>
      <c r="B758" s="1291"/>
      <c r="C758" s="1292" t="s">
        <v>880</v>
      </c>
      <c r="D758" s="1293" t="s">
        <v>875</v>
      </c>
      <c r="E758" s="1316"/>
      <c r="F758" s="1317"/>
      <c r="G758" s="777"/>
      <c r="H758" s="777"/>
      <c r="I758" s="777"/>
      <c r="J758" s="777"/>
      <c r="K758" s="212" t="str">
        <f t="shared" si="150"/>
        <v/>
      </c>
      <c r="L758" s="495"/>
    </row>
    <row r="759" spans="1:12" hidden="1">
      <c r="A759" s="9"/>
      <c r="B759" s="1297"/>
      <c r="C759" s="1298" t="s">
        <v>881</v>
      </c>
      <c r="D759" s="1299" t="s">
        <v>882</v>
      </c>
      <c r="E759" s="1322"/>
      <c r="F759" s="1323"/>
      <c r="G759" s="777"/>
      <c r="H759" s="777"/>
      <c r="I759" s="777"/>
      <c r="J759" s="777"/>
      <c r="K759" s="212" t="str">
        <f t="shared" si="150"/>
        <v/>
      </c>
      <c r="L759" s="495"/>
    </row>
    <row r="760" spans="1:12" hidden="1">
      <c r="A760" s="9"/>
      <c r="B760" s="1288"/>
      <c r="C760" s="1289" t="s">
        <v>883</v>
      </c>
      <c r="D760" s="1290" t="s">
        <v>884</v>
      </c>
      <c r="E760" s="1324"/>
      <c r="F760" s="1325"/>
      <c r="G760" s="777"/>
      <c r="H760" s="777"/>
      <c r="I760" s="777"/>
      <c r="J760" s="777"/>
      <c r="K760" s="212" t="str">
        <f t="shared" si="150"/>
        <v/>
      </c>
      <c r="L760" s="495"/>
    </row>
    <row r="761" spans="1:12" hidden="1">
      <c r="A761" s="9"/>
      <c r="B761" s="1291"/>
      <c r="C761" s="1300" t="s">
        <v>885</v>
      </c>
      <c r="D761" s="1301" t="s">
        <v>886</v>
      </c>
      <c r="E761" s="1326"/>
      <c r="F761" s="1327"/>
      <c r="G761" s="777"/>
      <c r="H761" s="777"/>
      <c r="I761" s="777"/>
      <c r="J761" s="777"/>
      <c r="K761" s="212" t="str">
        <f t="shared" si="150"/>
        <v/>
      </c>
      <c r="L761" s="495"/>
    </row>
    <row r="762" spans="1:12" hidden="1">
      <c r="A762" s="9"/>
      <c r="B762" s="1297"/>
      <c r="C762" s="1295" t="s">
        <v>887</v>
      </c>
      <c r="D762" s="1296" t="s">
        <v>888</v>
      </c>
      <c r="E762" s="1328"/>
      <c r="F762" s="1329"/>
      <c r="G762" s="777"/>
      <c r="H762" s="777"/>
      <c r="I762" s="777"/>
      <c r="J762" s="777"/>
      <c r="K762" s="212" t="str">
        <f t="shared" si="150"/>
        <v/>
      </c>
      <c r="L762" s="495"/>
    </row>
    <row r="763" spans="1:12" hidden="1">
      <c r="A763" s="9"/>
      <c r="B763" s="1288"/>
      <c r="C763" s="1289" t="s">
        <v>889</v>
      </c>
      <c r="D763" s="1290" t="s">
        <v>890</v>
      </c>
      <c r="E763" s="1320"/>
      <c r="F763" s="1321"/>
      <c r="G763" s="777"/>
      <c r="H763" s="777"/>
      <c r="I763" s="777"/>
      <c r="J763" s="777"/>
      <c r="K763" s="212" t="str">
        <f t="shared" si="150"/>
        <v/>
      </c>
      <c r="L763" s="495"/>
    </row>
    <row r="764" spans="1:12" hidden="1">
      <c r="A764" s="9"/>
      <c r="B764" s="1291"/>
      <c r="C764" s="1300" t="s">
        <v>891</v>
      </c>
      <c r="D764" s="1301" t="s">
        <v>892</v>
      </c>
      <c r="E764" s="1330"/>
      <c r="F764" s="1331"/>
      <c r="G764" s="777"/>
      <c r="H764" s="777"/>
      <c r="I764" s="777"/>
      <c r="J764" s="777"/>
      <c r="K764" s="212" t="str">
        <f t="shared" si="150"/>
        <v/>
      </c>
      <c r="L764" s="495"/>
    </row>
    <row r="765" spans="1:12" hidden="1">
      <c r="A765" s="9"/>
      <c r="B765" s="1297"/>
      <c r="C765" s="1295" t="s">
        <v>893</v>
      </c>
      <c r="D765" s="1296" t="s">
        <v>894</v>
      </c>
      <c r="E765" s="1318"/>
      <c r="F765" s="1319"/>
      <c r="G765" s="777"/>
      <c r="H765" s="777"/>
      <c r="I765" s="777"/>
      <c r="J765" s="777"/>
      <c r="K765" s="212" t="str">
        <f t="shared" si="150"/>
        <v/>
      </c>
      <c r="L765" s="495"/>
    </row>
    <row r="766" spans="1:12" hidden="1">
      <c r="A766" s="9"/>
      <c r="B766" s="1288"/>
      <c r="C766" s="1289" t="s">
        <v>895</v>
      </c>
      <c r="D766" s="1290" t="s">
        <v>1749</v>
      </c>
      <c r="E766" s="1320"/>
      <c r="F766" s="1321"/>
      <c r="G766" s="777"/>
      <c r="H766" s="777"/>
      <c r="I766" s="777"/>
      <c r="J766" s="777"/>
      <c r="K766" s="212" t="str">
        <f t="shared" si="150"/>
        <v/>
      </c>
      <c r="L766" s="495"/>
    </row>
    <row r="767" spans="1:12" ht="31.5" hidden="1">
      <c r="A767" s="9"/>
      <c r="B767" s="1288"/>
      <c r="C767" s="1289" t="s">
        <v>1750</v>
      </c>
      <c r="D767" s="1290" t="s">
        <v>1445</v>
      </c>
      <c r="E767" s="1332"/>
      <c r="F767" s="1333"/>
      <c r="G767" s="777"/>
      <c r="H767" s="777"/>
      <c r="I767" s="777"/>
      <c r="J767" s="777"/>
      <c r="K767" s="212" t="str">
        <f t="shared" si="150"/>
        <v/>
      </c>
      <c r="L767" s="495"/>
    </row>
    <row r="768" spans="1:12" hidden="1">
      <c r="A768" s="9"/>
      <c r="B768" s="1288"/>
      <c r="C768" s="1289" t="s">
        <v>1751</v>
      </c>
      <c r="D768" s="1290" t="s">
        <v>1443</v>
      </c>
      <c r="E768" s="1320"/>
      <c r="F768" s="1321"/>
      <c r="G768" s="777"/>
      <c r="H768" s="777"/>
      <c r="I768" s="777"/>
      <c r="J768" s="777"/>
      <c r="K768" s="212" t="str">
        <f t="shared" si="150"/>
        <v/>
      </c>
      <c r="L768" s="495"/>
    </row>
    <row r="769" spans="1:12" ht="31.5" hidden="1">
      <c r="A769" s="9"/>
      <c r="B769" s="1288"/>
      <c r="C769" s="1289" t="s">
        <v>1752</v>
      </c>
      <c r="D769" s="1290" t="s">
        <v>1444</v>
      </c>
      <c r="E769" s="1320"/>
      <c r="F769" s="1321"/>
      <c r="G769" s="777"/>
      <c r="H769" s="777"/>
      <c r="I769" s="777"/>
      <c r="J769" s="777"/>
      <c r="K769" s="212" t="str">
        <f t="shared" si="150"/>
        <v/>
      </c>
      <c r="L769" s="495"/>
    </row>
    <row r="770" spans="1:12" ht="31.5" hidden="1">
      <c r="A770" s="11"/>
      <c r="B770" s="1288"/>
      <c r="C770" s="1289" t="s">
        <v>1753</v>
      </c>
      <c r="D770" s="1290" t="s">
        <v>1754</v>
      </c>
      <c r="E770" s="1320"/>
      <c r="F770" s="1321"/>
      <c r="G770" s="777"/>
      <c r="H770" s="777"/>
      <c r="I770" s="777"/>
      <c r="J770" s="777"/>
      <c r="K770" s="212" t="str">
        <f t="shared" si="150"/>
        <v/>
      </c>
      <c r="L770" s="495"/>
    </row>
    <row r="771" spans="1:12" hidden="1">
      <c r="A771" s="11">
        <v>905</v>
      </c>
      <c r="B771" s="1288"/>
      <c r="C771" s="1289" t="s">
        <v>1755</v>
      </c>
      <c r="D771" s="1290" t="s">
        <v>1756</v>
      </c>
      <c r="E771" s="1320"/>
      <c r="F771" s="1321"/>
      <c r="G771" s="777"/>
      <c r="H771" s="777"/>
      <c r="I771" s="777"/>
      <c r="J771" s="777"/>
      <c r="K771" s="212" t="str">
        <f t="shared" si="150"/>
        <v/>
      </c>
      <c r="L771" s="495"/>
    </row>
    <row r="772" spans="1:12" hidden="1">
      <c r="A772" s="11">
        <v>906</v>
      </c>
      <c r="B772" s="1288"/>
      <c r="C772" s="1289" t="s">
        <v>1757</v>
      </c>
      <c r="D772" s="1290" t="s">
        <v>1758</v>
      </c>
      <c r="E772" s="1320"/>
      <c r="F772" s="1321"/>
      <c r="G772" s="777"/>
      <c r="H772" s="777"/>
      <c r="I772" s="777"/>
      <c r="J772" s="777"/>
      <c r="K772" s="212" t="str">
        <f t="shared" si="150"/>
        <v/>
      </c>
      <c r="L772" s="495"/>
    </row>
    <row r="773" spans="1:12" hidden="1">
      <c r="A773" s="11">
        <v>907</v>
      </c>
      <c r="B773" s="1288"/>
      <c r="C773" s="1289" t="s">
        <v>1759</v>
      </c>
      <c r="D773" s="1290" t="s">
        <v>1760</v>
      </c>
      <c r="E773" s="1320"/>
      <c r="F773" s="1321"/>
      <c r="G773" s="777"/>
      <c r="H773" s="777"/>
      <c r="I773" s="777"/>
      <c r="J773" s="777"/>
      <c r="K773" s="212" t="str">
        <f t="shared" si="150"/>
        <v/>
      </c>
      <c r="L773" s="495"/>
    </row>
    <row r="774" spans="1:12" hidden="1">
      <c r="A774" s="11">
        <v>910</v>
      </c>
      <c r="B774" s="1288"/>
      <c r="C774" s="1289" t="s">
        <v>1761</v>
      </c>
      <c r="D774" s="1290" t="s">
        <v>1762</v>
      </c>
      <c r="E774" s="1320"/>
      <c r="F774" s="1321"/>
      <c r="G774" s="777"/>
      <c r="H774" s="777"/>
      <c r="I774" s="777"/>
      <c r="J774" s="777"/>
      <c r="K774" s="212" t="str">
        <f t="shared" si="150"/>
        <v/>
      </c>
      <c r="L774" s="495"/>
    </row>
    <row r="775" spans="1:12" ht="16.5" hidden="1" thickBot="1">
      <c r="A775" s="11">
        <v>911</v>
      </c>
      <c r="B775" s="1302"/>
      <c r="C775" s="1303" t="s">
        <v>1763</v>
      </c>
      <c r="D775" s="1304" t="s">
        <v>1764</v>
      </c>
      <c r="E775" s="1334"/>
      <c r="F775" s="1335"/>
      <c r="G775" s="777"/>
      <c r="H775" s="777"/>
      <c r="I775" s="777"/>
      <c r="J775" s="777"/>
      <c r="K775" s="212" t="str">
        <f t="shared" si="150"/>
        <v/>
      </c>
      <c r="L775" s="495"/>
    </row>
    <row r="776" spans="1:12">
      <c r="B776" s="1305" t="s">
        <v>2081</v>
      </c>
      <c r="C776" s="1306"/>
      <c r="D776" s="1307"/>
      <c r="E776" s="777"/>
      <c r="F776" s="777"/>
      <c r="G776" s="777"/>
      <c r="H776" s="777"/>
      <c r="I776" s="777"/>
      <c r="J776" s="777"/>
      <c r="K776" s="4">
        <f>K740</f>
        <v>1</v>
      </c>
      <c r="L776" s="495"/>
    </row>
    <row r="777" spans="1:12" ht="36" hidden="1" customHeight="1"/>
    <row r="778" spans="1:12" hidden="1"/>
    <row r="779" spans="1:12">
      <c r="B779" s="1124"/>
      <c r="C779" s="1124"/>
      <c r="D779" s="1143"/>
      <c r="E779" s="15"/>
      <c r="F779" s="15"/>
      <c r="G779" s="15"/>
      <c r="H779" s="15"/>
      <c r="I779" s="15"/>
      <c r="J779" s="15"/>
      <c r="K779" s="1526">
        <f>(IF($E913&lt;&gt;0,$K$2,IF($F913&lt;&gt;0,$K$2,IF($G913&lt;&gt;0,$K$2,IF($H913&lt;&gt;0,$K$2,IF($I913&lt;&gt;0,$K$2,IF($J913&lt;&gt;0,$K$2,"")))))))</f>
        <v>1</v>
      </c>
      <c r="L779" s="495"/>
    </row>
    <row r="780" spans="1:12">
      <c r="B780" s="1124"/>
      <c r="C780" s="1144"/>
      <c r="D780" s="1145"/>
      <c r="E780" s="15"/>
      <c r="F780" s="15"/>
      <c r="G780" s="15"/>
      <c r="H780" s="15"/>
      <c r="I780" s="15"/>
      <c r="J780" s="15"/>
      <c r="K780" s="1526">
        <f>(IF($E913&lt;&gt;0,$K$2,IF($F913&lt;&gt;0,$K$2,IF($G913&lt;&gt;0,$K$2,IF($H913&lt;&gt;0,$K$2,IF($I913&lt;&gt;0,$K$2,IF($J913&lt;&gt;0,$K$2,"")))))))</f>
        <v>1</v>
      </c>
      <c r="L780" s="495"/>
    </row>
    <row r="781" spans="1:12">
      <c r="B781" s="2135" t="str">
        <f>$B$7</f>
        <v>ОТЧЕТНИ ДАННИ ПО ЕБК ЗА ИЗПЪЛНЕНИЕТО НА БЮДЖЕТА</v>
      </c>
      <c r="C781" s="2136"/>
      <c r="D781" s="2136"/>
      <c r="E781" s="1146"/>
      <c r="F781" s="1146"/>
      <c r="G781" s="1147"/>
      <c r="H781" s="1147"/>
      <c r="I781" s="1147"/>
      <c r="J781" s="1147"/>
      <c r="K781" s="1526">
        <f>(IF($E913&lt;&gt;0,$K$2,IF($F913&lt;&gt;0,$K$2,IF($G913&lt;&gt;0,$K$2,IF($H913&lt;&gt;0,$K$2,IF($I913&lt;&gt;0,$K$2,IF($J913&lt;&gt;0,$K$2,"")))))))</f>
        <v>1</v>
      </c>
      <c r="L781" s="495"/>
    </row>
    <row r="782" spans="1:12">
      <c r="B782" s="775"/>
      <c r="C782" s="1122"/>
      <c r="D782" s="1148"/>
      <c r="E782" s="1149" t="s">
        <v>2184</v>
      </c>
      <c r="F782" s="1149" t="s">
        <v>2083</v>
      </c>
      <c r="G782" s="776"/>
      <c r="H782" s="1150" t="s">
        <v>1319</v>
      </c>
      <c r="I782" s="1151"/>
      <c r="J782" s="1152"/>
      <c r="K782" s="1526">
        <f>(IF($E913&lt;&gt;0,$K$2,IF($F913&lt;&gt;0,$K$2,IF($G913&lt;&gt;0,$K$2,IF($H913&lt;&gt;0,$K$2,IF($I913&lt;&gt;0,$K$2,IF($J913&lt;&gt;0,$K$2,"")))))))</f>
        <v>1</v>
      </c>
      <c r="L782" s="495"/>
    </row>
    <row r="783" spans="1:12" ht="18.75">
      <c r="B783" s="2137" t="str">
        <f>$B$9</f>
        <v>ОБЛАСТНА АДМИНИСТРАЦИЯ ПАЗАРДЖИК</v>
      </c>
      <c r="C783" s="2138"/>
      <c r="D783" s="2139"/>
      <c r="E783" s="1068">
        <f>$E$9</f>
        <v>42736</v>
      </c>
      <c r="F783" s="1153">
        <f>$F$9</f>
        <v>43100</v>
      </c>
      <c r="G783" s="776"/>
      <c r="H783" s="776"/>
      <c r="I783" s="776"/>
      <c r="J783" s="776"/>
      <c r="K783" s="1526">
        <f>(IF($E913&lt;&gt;0,$K$2,IF($F913&lt;&gt;0,$K$2,IF($G913&lt;&gt;0,$K$2,IF($H913&lt;&gt;0,$K$2,IF($I913&lt;&gt;0,$K$2,IF($J913&lt;&gt;0,$K$2,"")))))))</f>
        <v>1</v>
      </c>
      <c r="L783" s="495"/>
    </row>
    <row r="784" spans="1:12">
      <c r="B784" s="1154" t="str">
        <f>$B$10</f>
        <v xml:space="preserve">                                                            (наименование на разпоредителя с бюджет)</v>
      </c>
      <c r="C784" s="775"/>
      <c r="D784" s="1125"/>
      <c r="E784" s="1155"/>
      <c r="F784" s="1155"/>
      <c r="G784" s="776"/>
      <c r="H784" s="776"/>
      <c r="I784" s="776"/>
      <c r="J784" s="776"/>
      <c r="K784" s="1526">
        <f>(IF($E913&lt;&gt;0,$K$2,IF($F913&lt;&gt;0,$K$2,IF($G913&lt;&gt;0,$K$2,IF($H913&lt;&gt;0,$K$2,IF($I913&lt;&gt;0,$K$2,IF($J913&lt;&gt;0,$K$2,"")))))))</f>
        <v>1</v>
      </c>
      <c r="L784" s="495"/>
    </row>
    <row r="785" spans="1:12">
      <c r="B785" s="1154"/>
      <c r="C785" s="775"/>
      <c r="D785" s="1125"/>
      <c r="E785" s="1154"/>
      <c r="F785" s="775"/>
      <c r="G785" s="776"/>
      <c r="H785" s="776"/>
      <c r="I785" s="776"/>
      <c r="J785" s="776"/>
      <c r="K785" s="1526">
        <f>(IF($E913&lt;&gt;0,$K$2,IF($F913&lt;&gt;0,$K$2,IF($G913&lt;&gt;0,$K$2,IF($H913&lt;&gt;0,$K$2,IF($I913&lt;&gt;0,$K$2,IF($J913&lt;&gt;0,$K$2,"")))))))</f>
        <v>1</v>
      </c>
      <c r="L785" s="495"/>
    </row>
    <row r="786" spans="1:12" ht="19.5">
      <c r="B786" s="2140" t="str">
        <f>$B$12</f>
        <v xml:space="preserve">Министерски съвет </v>
      </c>
      <c r="C786" s="2141"/>
      <c r="D786" s="2142"/>
      <c r="E786" s="1156" t="s">
        <v>1202</v>
      </c>
      <c r="F786" s="1899" t="str">
        <f>$F$12</f>
        <v>0300</v>
      </c>
      <c r="G786" s="1157"/>
      <c r="H786" s="776"/>
      <c r="I786" s="776"/>
      <c r="J786" s="776"/>
      <c r="K786" s="1526">
        <f>(IF($E913&lt;&gt;0,$K$2,IF($F913&lt;&gt;0,$K$2,IF($G913&lt;&gt;0,$K$2,IF($H913&lt;&gt;0,$K$2,IF($I913&lt;&gt;0,$K$2,IF($J913&lt;&gt;0,$K$2,"")))))))</f>
        <v>1</v>
      </c>
      <c r="L786" s="495"/>
    </row>
    <row r="787" spans="1:12">
      <c r="B787" s="1158" t="str">
        <f>$B$13</f>
        <v xml:space="preserve">                                             (наименование на първостепенния разпоредител с бюджет)</v>
      </c>
      <c r="C787" s="775"/>
      <c r="D787" s="1125"/>
      <c r="E787" s="1159"/>
      <c r="F787" s="1160"/>
      <c r="G787" s="776"/>
      <c r="H787" s="776"/>
      <c r="I787" s="776"/>
      <c r="J787" s="776"/>
      <c r="K787" s="1526">
        <f>(IF($E913&lt;&gt;0,$K$2,IF($F913&lt;&gt;0,$K$2,IF($G913&lt;&gt;0,$K$2,IF($H913&lt;&gt;0,$K$2,IF($I913&lt;&gt;0,$K$2,IF($J913&lt;&gt;0,$K$2,"")))))))</f>
        <v>1</v>
      </c>
      <c r="L787" s="495"/>
    </row>
    <row r="788" spans="1:12" ht="19.5">
      <c r="B788" s="1161"/>
      <c r="C788" s="776"/>
      <c r="D788" s="1162" t="s">
        <v>1330</v>
      </c>
      <c r="E788" s="1163">
        <f>$E$15</f>
        <v>0</v>
      </c>
      <c r="F788" s="1504" t="str">
        <f>$F$15</f>
        <v>БЮДЖЕТ</v>
      </c>
      <c r="G788" s="776"/>
      <c r="H788" s="1164"/>
      <c r="I788" s="776"/>
      <c r="J788" s="1164"/>
      <c r="K788" s="1526">
        <f>(IF($E913&lt;&gt;0,$K$2,IF($F913&lt;&gt;0,$K$2,IF($G913&lt;&gt;0,$K$2,IF($H913&lt;&gt;0,$K$2,IF($I913&lt;&gt;0,$K$2,IF($J913&lt;&gt;0,$K$2,"")))))))</f>
        <v>1</v>
      </c>
      <c r="L788" s="495"/>
    </row>
    <row r="789" spans="1:12" ht="16.5" thickBot="1">
      <c r="B789" s="775"/>
      <c r="C789" s="1122"/>
      <c r="D789" s="1148"/>
      <c r="E789" s="1160"/>
      <c r="F789" s="1165"/>
      <c r="G789" s="1166"/>
      <c r="H789" s="1166"/>
      <c r="I789" s="1166"/>
      <c r="J789" s="1167" t="s">
        <v>2187</v>
      </c>
      <c r="K789" s="1526">
        <f>(IF($E913&lt;&gt;0,$K$2,IF($F913&lt;&gt;0,$K$2,IF($G913&lt;&gt;0,$K$2,IF($H913&lt;&gt;0,$K$2,IF($I913&lt;&gt;0,$K$2,IF($J913&lt;&gt;0,$K$2,"")))))))</f>
        <v>1</v>
      </c>
      <c r="L789" s="495"/>
    </row>
    <row r="790" spans="1:12" ht="16.5">
      <c r="B790" s="1168"/>
      <c r="C790" s="1169"/>
      <c r="D790" s="1170" t="s">
        <v>917</v>
      </c>
      <c r="E790" s="1171" t="s">
        <v>2189</v>
      </c>
      <c r="F790" s="477" t="s">
        <v>1217</v>
      </c>
      <c r="G790" s="1172"/>
      <c r="H790" s="1173"/>
      <c r="I790" s="1172"/>
      <c r="J790" s="1174"/>
      <c r="K790" s="1526">
        <f>(IF($E913&lt;&gt;0,$K$2,IF($F913&lt;&gt;0,$K$2,IF($G913&lt;&gt;0,$K$2,IF($H913&lt;&gt;0,$K$2,IF($I913&lt;&gt;0,$K$2,IF($J913&lt;&gt;0,$K$2,"")))))))</f>
        <v>1</v>
      </c>
      <c r="L790" s="495"/>
    </row>
    <row r="791" spans="1:12" ht="56.1" customHeight="1">
      <c r="B791" s="1175" t="s">
        <v>2137</v>
      </c>
      <c r="C791" s="1176" t="s">
        <v>2191</v>
      </c>
      <c r="D791" s="1177" t="s">
        <v>918</v>
      </c>
      <c r="E791" s="1178">
        <f>$C$3</f>
        <v>2017</v>
      </c>
      <c r="F791" s="478" t="s">
        <v>1215</v>
      </c>
      <c r="G791" s="1179" t="s">
        <v>1214</v>
      </c>
      <c r="H791" s="1180" t="s">
        <v>911</v>
      </c>
      <c r="I791" s="1181" t="s">
        <v>1203</v>
      </c>
      <c r="J791" s="1182" t="s">
        <v>1204</v>
      </c>
      <c r="K791" s="1526">
        <f>(IF($E913&lt;&gt;0,$K$2,IF($F913&lt;&gt;0,$K$2,IF($G913&lt;&gt;0,$K$2,IF($H913&lt;&gt;0,$K$2,IF($I913&lt;&gt;0,$K$2,IF($J913&lt;&gt;0,$K$2,"")))))))</f>
        <v>1</v>
      </c>
      <c r="L791" s="495"/>
    </row>
    <row r="792" spans="1:12" ht="69" customHeight="1">
      <c r="B792" s="1183"/>
      <c r="C792" s="1184"/>
      <c r="D792" s="1185" t="s">
        <v>1936</v>
      </c>
      <c r="E792" s="457" t="s">
        <v>1781</v>
      </c>
      <c r="F792" s="457" t="s">
        <v>1782</v>
      </c>
      <c r="G792" s="770" t="s">
        <v>925</v>
      </c>
      <c r="H792" s="771" t="s">
        <v>926</v>
      </c>
      <c r="I792" s="771" t="s">
        <v>898</v>
      </c>
      <c r="J792" s="772" t="s">
        <v>1185</v>
      </c>
      <c r="K792" s="1526">
        <f>(IF($E913&lt;&gt;0,$K$2,IF($F913&lt;&gt;0,$K$2,IF($G913&lt;&gt;0,$K$2,IF($H913&lt;&gt;0,$K$2,IF($I913&lt;&gt;0,$K$2,IF($J913&lt;&gt;0,$K$2,"")))))))</f>
        <v>1</v>
      </c>
      <c r="L792" s="495"/>
    </row>
    <row r="793" spans="1:12">
      <c r="B793" s="1186"/>
      <c r="C793" s="1952">
        <v>0</v>
      </c>
      <c r="D793" s="1524" t="s">
        <v>1720</v>
      </c>
      <c r="E793" s="387"/>
      <c r="F793" s="773"/>
      <c r="G793" s="1187"/>
      <c r="H793" s="779"/>
      <c r="I793" s="779"/>
      <c r="J793" s="780"/>
      <c r="K793" s="1526">
        <f>(IF($E913&lt;&gt;0,$K$2,IF($F913&lt;&gt;0,$K$2,IF($G913&lt;&gt;0,$K$2,IF($H913&lt;&gt;0,$K$2,IF($I913&lt;&gt;0,$K$2,IF($J913&lt;&gt;0,$K$2,"")))))))</f>
        <v>1</v>
      </c>
      <c r="L793" s="495"/>
    </row>
    <row r="794" spans="1:12">
      <c r="B794" s="1188"/>
      <c r="C794" s="1953">
        <f>VLOOKUP(D795,EBK_DEIN2,2,FALSE)</f>
        <v>1121</v>
      </c>
      <c r="D794" s="1525" t="s">
        <v>1168</v>
      </c>
      <c r="E794" s="773"/>
      <c r="F794" s="773"/>
      <c r="G794" s="1189"/>
      <c r="H794" s="781"/>
      <c r="I794" s="781"/>
      <c r="J794" s="782"/>
      <c r="K794" s="1526">
        <f>(IF($E913&lt;&gt;0,$K$2,IF($F913&lt;&gt;0,$K$2,IF($G913&lt;&gt;0,$K$2,IF($H913&lt;&gt;0,$K$2,IF($I913&lt;&gt;0,$K$2,IF($J913&lt;&gt;0,$K$2,"")))))))</f>
        <v>1</v>
      </c>
      <c r="L794" s="495"/>
    </row>
    <row r="795" spans="1:12">
      <c r="B795" s="1190"/>
      <c r="C795" s="1954">
        <f>+C794</f>
        <v>1121</v>
      </c>
      <c r="D795" s="1523" t="s">
        <v>1502</v>
      </c>
      <c r="E795" s="773"/>
      <c r="F795" s="773"/>
      <c r="G795" s="1189"/>
      <c r="H795" s="781"/>
      <c r="I795" s="781"/>
      <c r="J795" s="782"/>
      <c r="K795" s="1526">
        <f>(IF($E913&lt;&gt;0,$K$2,IF($F913&lt;&gt;0,$K$2,IF($G913&lt;&gt;0,$K$2,IF($H913&lt;&gt;0,$K$2,IF($I913&lt;&gt;0,$K$2,IF($J913&lt;&gt;0,$K$2,"")))))))</f>
        <v>1</v>
      </c>
      <c r="L795" s="495"/>
    </row>
    <row r="796" spans="1:12">
      <c r="B796" s="1191"/>
      <c r="C796" s="1192"/>
      <c r="D796" s="1193" t="s">
        <v>919</v>
      </c>
      <c r="E796" s="773"/>
      <c r="F796" s="773"/>
      <c r="G796" s="1194"/>
      <c r="H796" s="783"/>
      <c r="I796" s="783"/>
      <c r="J796" s="784"/>
      <c r="K796" s="1526">
        <f>(IF($E913&lt;&gt;0,$K$2,IF($F913&lt;&gt;0,$K$2,IF($G913&lt;&gt;0,$K$2,IF($H913&lt;&gt;0,$K$2,IF($I913&lt;&gt;0,$K$2,IF($J913&lt;&gt;0,$K$2,"")))))))</f>
        <v>1</v>
      </c>
      <c r="L796" s="495"/>
    </row>
    <row r="797" spans="1:12">
      <c r="B797" s="1195">
        <v>100</v>
      </c>
      <c r="C797" s="2148" t="s">
        <v>1937</v>
      </c>
      <c r="D797" s="2147"/>
      <c r="E797" s="463">
        <f t="shared" ref="E797:J797" si="151">SUM(E798:E799)</f>
        <v>299456</v>
      </c>
      <c r="F797" s="464">
        <f t="shared" si="151"/>
        <v>298894</v>
      </c>
      <c r="G797" s="576">
        <f t="shared" si="151"/>
        <v>260770</v>
      </c>
      <c r="H797" s="577">
        <f t="shared" si="151"/>
        <v>0</v>
      </c>
      <c r="I797" s="577">
        <f t="shared" si="151"/>
        <v>0</v>
      </c>
      <c r="J797" s="578">
        <f t="shared" si="151"/>
        <v>38124</v>
      </c>
      <c r="K797" s="1526">
        <f>(IF($E797&lt;&gt;0,$K$2,IF($F797&lt;&gt;0,$K$2,IF($G797&lt;&gt;0,$K$2,IF($H797&lt;&gt;0,$K$2,IF($I797&lt;&gt;0,$K$2,IF($J797&lt;&gt;0,$K$2,"")))))))</f>
        <v>1</v>
      </c>
      <c r="L797" s="496"/>
    </row>
    <row r="798" spans="1:12">
      <c r="B798" s="1196"/>
      <c r="C798" s="1197">
        <v>101</v>
      </c>
      <c r="D798" s="1198" t="s">
        <v>1938</v>
      </c>
      <c r="E798" s="620">
        <v>102170</v>
      </c>
      <c r="F798" s="629">
        <f>G798+H798+I798+J798</f>
        <v>101779</v>
      </c>
      <c r="G798" s="543">
        <v>79601</v>
      </c>
      <c r="H798" s="544">
        <v>0</v>
      </c>
      <c r="I798" s="544">
        <v>0</v>
      </c>
      <c r="J798" s="545">
        <v>22178</v>
      </c>
      <c r="K798" s="1526">
        <f t="shared" ref="K798:K865" si="152">(IF($E798&lt;&gt;0,$K$2,IF($F798&lt;&gt;0,$K$2,IF($G798&lt;&gt;0,$K$2,IF($H798&lt;&gt;0,$K$2,IF($I798&lt;&gt;0,$K$2,IF($J798&lt;&gt;0,$K$2,"")))))))</f>
        <v>1</v>
      </c>
      <c r="L798" s="496"/>
    </row>
    <row r="799" spans="1:12" ht="36" customHeight="1">
      <c r="A799" s="306"/>
      <c r="B799" s="1196"/>
      <c r="C799" s="1199">
        <v>102</v>
      </c>
      <c r="D799" s="1200" t="s">
        <v>1939</v>
      </c>
      <c r="E799" s="626">
        <v>197286</v>
      </c>
      <c r="F799" s="630">
        <f>G799+H799+I799+J799</f>
        <v>197115</v>
      </c>
      <c r="G799" s="555">
        <v>181169</v>
      </c>
      <c r="H799" s="556">
        <v>0</v>
      </c>
      <c r="I799" s="556">
        <v>0</v>
      </c>
      <c r="J799" s="557">
        <v>15946</v>
      </c>
      <c r="K799" s="1526">
        <f t="shared" si="152"/>
        <v>1</v>
      </c>
      <c r="L799" s="496"/>
    </row>
    <row r="800" spans="1:12">
      <c r="A800" s="306"/>
      <c r="B800" s="1195">
        <v>200</v>
      </c>
      <c r="C800" s="2149" t="s">
        <v>1940</v>
      </c>
      <c r="D800" s="2149"/>
      <c r="E800" s="463">
        <f t="shared" ref="E800:J800" si="153">SUM(E801:E805)</f>
        <v>51980</v>
      </c>
      <c r="F800" s="464">
        <f t="shared" si="153"/>
        <v>51332</v>
      </c>
      <c r="G800" s="576">
        <f t="shared" si="153"/>
        <v>47880</v>
      </c>
      <c r="H800" s="577">
        <f t="shared" si="153"/>
        <v>0</v>
      </c>
      <c r="I800" s="577">
        <f t="shared" si="153"/>
        <v>0</v>
      </c>
      <c r="J800" s="578">
        <f t="shared" si="153"/>
        <v>3452</v>
      </c>
      <c r="K800" s="1526">
        <f t="shared" si="152"/>
        <v>1</v>
      </c>
      <c r="L800" s="496"/>
    </row>
    <row r="801" spans="1:12">
      <c r="A801" s="306"/>
      <c r="B801" s="1201"/>
      <c r="C801" s="1197">
        <v>201</v>
      </c>
      <c r="D801" s="1198" t="s">
        <v>1941</v>
      </c>
      <c r="E801" s="620">
        <v>51980</v>
      </c>
      <c r="F801" s="629">
        <f>G801+H801+I801+J801</f>
        <v>10980</v>
      </c>
      <c r="G801" s="543">
        <v>8533</v>
      </c>
      <c r="H801" s="544">
        <v>0</v>
      </c>
      <c r="I801" s="544">
        <v>0</v>
      </c>
      <c r="J801" s="545">
        <v>2447</v>
      </c>
      <c r="K801" s="1526">
        <f t="shared" si="152"/>
        <v>1</v>
      </c>
      <c r="L801" s="496"/>
    </row>
    <row r="802" spans="1:12">
      <c r="A802" s="306"/>
      <c r="B802" s="1202"/>
      <c r="C802" s="1203">
        <v>202</v>
      </c>
      <c r="D802" s="1204" t="s">
        <v>1942</v>
      </c>
      <c r="E802" s="622"/>
      <c r="F802" s="631">
        <f>G802+H802+I802+J802</f>
        <v>2597</v>
      </c>
      <c r="G802" s="546">
        <v>2358</v>
      </c>
      <c r="H802" s="547">
        <v>0</v>
      </c>
      <c r="I802" s="547">
        <v>0</v>
      </c>
      <c r="J802" s="548">
        <v>239</v>
      </c>
      <c r="K802" s="1526">
        <f t="shared" si="152"/>
        <v>1</v>
      </c>
      <c r="L802" s="496"/>
    </row>
    <row r="803" spans="1:12" ht="31.5">
      <c r="A803" s="306"/>
      <c r="B803" s="1205"/>
      <c r="C803" s="1203">
        <v>205</v>
      </c>
      <c r="D803" s="1204" t="s">
        <v>779</v>
      </c>
      <c r="E803" s="622"/>
      <c r="F803" s="631">
        <f>G803+H803+I803+J803</f>
        <v>5375</v>
      </c>
      <c r="G803" s="546">
        <v>5375</v>
      </c>
      <c r="H803" s="547">
        <v>0</v>
      </c>
      <c r="I803" s="547">
        <v>0</v>
      </c>
      <c r="J803" s="548">
        <v>0</v>
      </c>
      <c r="K803" s="1526">
        <f t="shared" si="152"/>
        <v>1</v>
      </c>
      <c r="L803" s="496"/>
    </row>
    <row r="804" spans="1:12">
      <c r="A804" s="306"/>
      <c r="B804" s="1205"/>
      <c r="C804" s="1203">
        <v>208</v>
      </c>
      <c r="D804" s="1206" t="s">
        <v>780</v>
      </c>
      <c r="E804" s="622"/>
      <c r="F804" s="631">
        <f>G804+H804+I804+J804</f>
        <v>30326</v>
      </c>
      <c r="G804" s="546">
        <v>29560</v>
      </c>
      <c r="H804" s="547">
        <v>0</v>
      </c>
      <c r="I804" s="547">
        <v>0</v>
      </c>
      <c r="J804" s="548">
        <v>766</v>
      </c>
      <c r="K804" s="1526">
        <f t="shared" si="152"/>
        <v>1</v>
      </c>
      <c r="L804" s="496"/>
    </row>
    <row r="805" spans="1:12">
      <c r="A805" s="5"/>
      <c r="B805" s="1201"/>
      <c r="C805" s="1199">
        <v>209</v>
      </c>
      <c r="D805" s="1207" t="s">
        <v>781</v>
      </c>
      <c r="E805" s="626"/>
      <c r="F805" s="630">
        <f>G805+H805+I805+J805</f>
        <v>2054</v>
      </c>
      <c r="G805" s="555">
        <v>2054</v>
      </c>
      <c r="H805" s="556">
        <v>0</v>
      </c>
      <c r="I805" s="556">
        <v>0</v>
      </c>
      <c r="J805" s="557">
        <v>0</v>
      </c>
      <c r="K805" s="1526">
        <f t="shared" si="152"/>
        <v>1</v>
      </c>
      <c r="L805" s="496"/>
    </row>
    <row r="806" spans="1:12">
      <c r="A806" s="306"/>
      <c r="B806" s="1195">
        <v>500</v>
      </c>
      <c r="C806" s="2150" t="s">
        <v>782</v>
      </c>
      <c r="D806" s="2150"/>
      <c r="E806" s="463">
        <f t="shared" ref="E806:J806" si="154">SUM(E807:E813)</f>
        <v>85728</v>
      </c>
      <c r="F806" s="464">
        <f t="shared" si="154"/>
        <v>85110</v>
      </c>
      <c r="G806" s="576">
        <f t="shared" si="154"/>
        <v>0</v>
      </c>
      <c r="H806" s="577">
        <f t="shared" si="154"/>
        <v>0</v>
      </c>
      <c r="I806" s="577">
        <f t="shared" si="154"/>
        <v>0</v>
      </c>
      <c r="J806" s="578">
        <f t="shared" si="154"/>
        <v>85110</v>
      </c>
      <c r="K806" s="1526">
        <f t="shared" si="152"/>
        <v>1</v>
      </c>
      <c r="L806" s="496"/>
    </row>
    <row r="807" spans="1:12" ht="31.5">
      <c r="A807" s="5"/>
      <c r="B807" s="1201"/>
      <c r="C807" s="1208">
        <v>551</v>
      </c>
      <c r="D807" s="1209" t="s">
        <v>783</v>
      </c>
      <c r="E807" s="620">
        <v>53256</v>
      </c>
      <c r="F807" s="629">
        <f t="shared" ref="F807:F814" si="155">G807+H807+I807+J807</f>
        <v>52982</v>
      </c>
      <c r="G807" s="1487">
        <v>0</v>
      </c>
      <c r="H807" s="1488">
        <v>0</v>
      </c>
      <c r="I807" s="1488">
        <v>0</v>
      </c>
      <c r="J807" s="545">
        <v>52982</v>
      </c>
      <c r="K807" s="1526">
        <f t="shared" si="152"/>
        <v>1</v>
      </c>
      <c r="L807" s="496"/>
    </row>
    <row r="808" spans="1:12" hidden="1">
      <c r="A808" s="306"/>
      <c r="B808" s="1201"/>
      <c r="C808" s="1210">
        <f>C807+1</f>
        <v>552</v>
      </c>
      <c r="D808" s="1211" t="s">
        <v>784</v>
      </c>
      <c r="E808" s="622"/>
      <c r="F808" s="631">
        <f t="shared" si="155"/>
        <v>0</v>
      </c>
      <c r="G808" s="1489">
        <v>0</v>
      </c>
      <c r="H808" s="1490">
        <v>0</v>
      </c>
      <c r="I808" s="1490">
        <v>0</v>
      </c>
      <c r="J808" s="548"/>
      <c r="K808" s="1526" t="str">
        <f t="shared" si="152"/>
        <v/>
      </c>
      <c r="L808" s="496"/>
    </row>
    <row r="809" spans="1:12" hidden="1">
      <c r="A809" s="415"/>
      <c r="B809" s="1212"/>
      <c r="C809" s="1210">
        <v>558</v>
      </c>
      <c r="D809" s="1213" t="s">
        <v>1344</v>
      </c>
      <c r="E809" s="622"/>
      <c r="F809" s="631">
        <f>G809+H809+I809+J809</f>
        <v>0</v>
      </c>
      <c r="G809" s="1489">
        <v>0</v>
      </c>
      <c r="H809" s="1490">
        <v>0</v>
      </c>
      <c r="I809" s="1490">
        <v>0</v>
      </c>
      <c r="J809" s="751">
        <v>0</v>
      </c>
      <c r="K809" s="1526" t="str">
        <f t="shared" si="152"/>
        <v/>
      </c>
      <c r="L809" s="496"/>
    </row>
    <row r="810" spans="1:12">
      <c r="A810" s="5"/>
      <c r="B810" s="1212"/>
      <c r="C810" s="1210">
        <v>560</v>
      </c>
      <c r="D810" s="1213" t="s">
        <v>785</v>
      </c>
      <c r="E810" s="622">
        <v>21920</v>
      </c>
      <c r="F810" s="631">
        <f t="shared" si="155"/>
        <v>21740</v>
      </c>
      <c r="G810" s="1489">
        <v>0</v>
      </c>
      <c r="H810" s="1490">
        <v>0</v>
      </c>
      <c r="I810" s="1490">
        <v>0</v>
      </c>
      <c r="J810" s="548">
        <v>21740</v>
      </c>
      <c r="K810" s="1526">
        <f t="shared" si="152"/>
        <v>1</v>
      </c>
      <c r="L810" s="496"/>
    </row>
    <row r="811" spans="1:12">
      <c r="A811" s="5"/>
      <c r="B811" s="1212"/>
      <c r="C811" s="1210">
        <v>580</v>
      </c>
      <c r="D811" s="1211" t="s">
        <v>786</v>
      </c>
      <c r="E811" s="622">
        <v>10552</v>
      </c>
      <c r="F811" s="631">
        <f t="shared" si="155"/>
        <v>10388</v>
      </c>
      <c r="G811" s="1489">
        <v>0</v>
      </c>
      <c r="H811" s="1490">
        <v>0</v>
      </c>
      <c r="I811" s="1490">
        <v>0</v>
      </c>
      <c r="J811" s="548">
        <v>10388</v>
      </c>
      <c r="K811" s="1526">
        <f t="shared" si="152"/>
        <v>1</v>
      </c>
      <c r="L811" s="496"/>
    </row>
    <row r="812" spans="1:12" ht="31.5" hidden="1">
      <c r="A812" s="5"/>
      <c r="B812" s="1201"/>
      <c r="C812" s="1203">
        <v>588</v>
      </c>
      <c r="D812" s="1206" t="s">
        <v>1348</v>
      </c>
      <c r="E812" s="622"/>
      <c r="F812" s="631">
        <f>G812+H812+I812+J812</f>
        <v>0</v>
      </c>
      <c r="G812" s="1489">
        <v>0</v>
      </c>
      <c r="H812" s="1490">
        <v>0</v>
      </c>
      <c r="I812" s="1490">
        <v>0</v>
      </c>
      <c r="J812" s="751">
        <v>0</v>
      </c>
      <c r="K812" s="1526" t="str">
        <f t="shared" si="152"/>
        <v/>
      </c>
      <c r="L812" s="496"/>
    </row>
    <row r="813" spans="1:12" ht="31.5" hidden="1">
      <c r="A813" s="8">
        <v>5</v>
      </c>
      <c r="B813" s="1201"/>
      <c r="C813" s="1214">
        <v>590</v>
      </c>
      <c r="D813" s="1215" t="s">
        <v>787</v>
      </c>
      <c r="E813" s="626"/>
      <c r="F813" s="630">
        <f t="shared" si="155"/>
        <v>0</v>
      </c>
      <c r="G813" s="555"/>
      <c r="H813" s="556"/>
      <c r="I813" s="556"/>
      <c r="J813" s="557"/>
      <c r="K813" s="1526" t="str">
        <f t="shared" si="152"/>
        <v/>
      </c>
      <c r="L813" s="496"/>
    </row>
    <row r="814" spans="1:12" hidden="1">
      <c r="A814" s="9">
        <v>10</v>
      </c>
      <c r="B814" s="1195">
        <v>800</v>
      </c>
      <c r="C814" s="2151" t="s">
        <v>920</v>
      </c>
      <c r="D814" s="2152"/>
      <c r="E814" s="1507"/>
      <c r="F814" s="466">
        <f t="shared" si="155"/>
        <v>0</v>
      </c>
      <c r="G814" s="1309"/>
      <c r="H814" s="1310"/>
      <c r="I814" s="1310"/>
      <c r="J814" s="1311"/>
      <c r="K814" s="1526" t="str">
        <f t="shared" si="152"/>
        <v/>
      </c>
      <c r="L814" s="496"/>
    </row>
    <row r="815" spans="1:12">
      <c r="A815" s="9">
        <v>15</v>
      </c>
      <c r="B815" s="1195">
        <v>1000</v>
      </c>
      <c r="C815" s="2149" t="s">
        <v>789</v>
      </c>
      <c r="D815" s="2149"/>
      <c r="E815" s="465">
        <f t="shared" ref="E815:J815" si="156">SUM(E816:E832)</f>
        <v>199605</v>
      </c>
      <c r="F815" s="466">
        <f t="shared" si="156"/>
        <v>180136</v>
      </c>
      <c r="G815" s="576">
        <f t="shared" si="156"/>
        <v>177729</v>
      </c>
      <c r="H815" s="577">
        <f t="shared" si="156"/>
        <v>0</v>
      </c>
      <c r="I815" s="577">
        <f t="shared" si="156"/>
        <v>2407</v>
      </c>
      <c r="J815" s="578">
        <f t="shared" si="156"/>
        <v>0</v>
      </c>
      <c r="K815" s="1526">
        <f t="shared" si="152"/>
        <v>1</v>
      </c>
      <c r="L815" s="496"/>
    </row>
    <row r="816" spans="1:12">
      <c r="A816" s="8">
        <v>35</v>
      </c>
      <c r="B816" s="1202"/>
      <c r="C816" s="1197">
        <v>1011</v>
      </c>
      <c r="D816" s="1216" t="s">
        <v>790</v>
      </c>
      <c r="E816" s="620">
        <v>199605</v>
      </c>
      <c r="F816" s="629">
        <f t="shared" ref="F816:F832" si="157">G816+H816+I816+J816</f>
        <v>0</v>
      </c>
      <c r="G816" s="543"/>
      <c r="H816" s="544"/>
      <c r="I816" s="544"/>
      <c r="J816" s="545"/>
      <c r="K816" s="1526">
        <f t="shared" si="152"/>
        <v>1</v>
      </c>
      <c r="L816" s="496"/>
    </row>
    <row r="817" spans="1:12" hidden="1">
      <c r="A817" s="9">
        <v>40</v>
      </c>
      <c r="B817" s="1202"/>
      <c r="C817" s="1203">
        <v>1012</v>
      </c>
      <c r="D817" s="1204" t="s">
        <v>791</v>
      </c>
      <c r="E817" s="622"/>
      <c r="F817" s="631">
        <f t="shared" si="157"/>
        <v>0</v>
      </c>
      <c r="G817" s="546"/>
      <c r="H817" s="547"/>
      <c r="I817" s="547"/>
      <c r="J817" s="548"/>
      <c r="K817" s="1526" t="str">
        <f t="shared" si="152"/>
        <v/>
      </c>
      <c r="L817" s="496"/>
    </row>
    <row r="818" spans="1:12">
      <c r="A818" s="9">
        <v>45</v>
      </c>
      <c r="B818" s="1202"/>
      <c r="C818" s="1203">
        <v>1013</v>
      </c>
      <c r="D818" s="1204" t="s">
        <v>792</v>
      </c>
      <c r="E818" s="622"/>
      <c r="F818" s="631">
        <f t="shared" si="157"/>
        <v>2450</v>
      </c>
      <c r="G818" s="546">
        <v>0</v>
      </c>
      <c r="H818" s="547">
        <v>0</v>
      </c>
      <c r="I818" s="547">
        <v>2450</v>
      </c>
      <c r="J818" s="548">
        <v>0</v>
      </c>
      <c r="K818" s="1526">
        <f t="shared" si="152"/>
        <v>1</v>
      </c>
      <c r="L818" s="496"/>
    </row>
    <row r="819" spans="1:12" hidden="1">
      <c r="A819" s="9">
        <v>50</v>
      </c>
      <c r="B819" s="1202"/>
      <c r="C819" s="1203">
        <v>1014</v>
      </c>
      <c r="D819" s="1204" t="s">
        <v>793</v>
      </c>
      <c r="E819" s="622"/>
      <c r="F819" s="631">
        <f t="shared" si="157"/>
        <v>0</v>
      </c>
      <c r="G819" s="546"/>
      <c r="H819" s="547"/>
      <c r="I819" s="547"/>
      <c r="J819" s="548"/>
      <c r="K819" s="1526" t="str">
        <f t="shared" si="152"/>
        <v/>
      </c>
      <c r="L819" s="496"/>
    </row>
    <row r="820" spans="1:12">
      <c r="A820" s="9">
        <v>55</v>
      </c>
      <c r="B820" s="1202"/>
      <c r="C820" s="1203">
        <v>1015</v>
      </c>
      <c r="D820" s="1204" t="s">
        <v>794</v>
      </c>
      <c r="E820" s="622"/>
      <c r="F820" s="631">
        <f t="shared" si="157"/>
        <v>19140</v>
      </c>
      <c r="G820" s="546">
        <v>7736</v>
      </c>
      <c r="H820" s="547">
        <v>0</v>
      </c>
      <c r="I820" s="547">
        <v>11404</v>
      </c>
      <c r="J820" s="548">
        <v>0</v>
      </c>
      <c r="K820" s="1526">
        <f t="shared" si="152"/>
        <v>1</v>
      </c>
      <c r="L820" s="496"/>
    </row>
    <row r="821" spans="1:12">
      <c r="A821" s="9">
        <v>60</v>
      </c>
      <c r="B821" s="1202"/>
      <c r="C821" s="1217">
        <v>1016</v>
      </c>
      <c r="D821" s="1218" t="s">
        <v>795</v>
      </c>
      <c r="E821" s="624"/>
      <c r="F821" s="632">
        <f t="shared" si="157"/>
        <v>55882</v>
      </c>
      <c r="G821" s="610">
        <v>75650</v>
      </c>
      <c r="H821" s="611">
        <v>0</v>
      </c>
      <c r="I821" s="611">
        <v>-19768</v>
      </c>
      <c r="J821" s="612">
        <v>0</v>
      </c>
      <c r="K821" s="1526">
        <f t="shared" si="152"/>
        <v>1</v>
      </c>
      <c r="L821" s="496"/>
    </row>
    <row r="822" spans="1:12">
      <c r="A822" s="8">
        <v>65</v>
      </c>
      <c r="B822" s="1196"/>
      <c r="C822" s="1219">
        <v>1020</v>
      </c>
      <c r="D822" s="1220" t="s">
        <v>796</v>
      </c>
      <c r="E822" s="1508"/>
      <c r="F822" s="634">
        <f t="shared" si="157"/>
        <v>98183</v>
      </c>
      <c r="G822" s="552">
        <v>92795</v>
      </c>
      <c r="H822" s="553">
        <v>0</v>
      </c>
      <c r="I822" s="553">
        <v>5388</v>
      </c>
      <c r="J822" s="554">
        <v>0</v>
      </c>
      <c r="K822" s="1526">
        <f t="shared" si="152"/>
        <v>1</v>
      </c>
      <c r="L822" s="496"/>
    </row>
    <row r="823" spans="1:12" hidden="1">
      <c r="A823" s="9">
        <v>70</v>
      </c>
      <c r="B823" s="1202"/>
      <c r="C823" s="1221">
        <v>1030</v>
      </c>
      <c r="D823" s="1222" t="s">
        <v>797</v>
      </c>
      <c r="E823" s="1509"/>
      <c r="F823" s="636">
        <f t="shared" si="157"/>
        <v>0</v>
      </c>
      <c r="G823" s="549"/>
      <c r="H823" s="550"/>
      <c r="I823" s="550"/>
      <c r="J823" s="551"/>
      <c r="K823" s="1526" t="str">
        <f t="shared" si="152"/>
        <v/>
      </c>
      <c r="L823" s="496"/>
    </row>
    <row r="824" spans="1:12">
      <c r="A824" s="9">
        <v>75</v>
      </c>
      <c r="B824" s="1202"/>
      <c r="C824" s="1219">
        <v>1051</v>
      </c>
      <c r="D824" s="1223" t="s">
        <v>798</v>
      </c>
      <c r="E824" s="1508"/>
      <c r="F824" s="634">
        <f t="shared" si="157"/>
        <v>1980</v>
      </c>
      <c r="G824" s="552">
        <v>0</v>
      </c>
      <c r="H824" s="553">
        <v>0</v>
      </c>
      <c r="I824" s="553">
        <v>1980</v>
      </c>
      <c r="J824" s="554">
        <v>0</v>
      </c>
      <c r="K824" s="1526">
        <f t="shared" si="152"/>
        <v>1</v>
      </c>
      <c r="L824" s="496"/>
    </row>
    <row r="825" spans="1:12">
      <c r="A825" s="9">
        <v>80</v>
      </c>
      <c r="B825" s="1202"/>
      <c r="C825" s="1203">
        <v>1052</v>
      </c>
      <c r="D825" s="1204" t="s">
        <v>799</v>
      </c>
      <c r="E825" s="622"/>
      <c r="F825" s="631">
        <f t="shared" si="157"/>
        <v>89</v>
      </c>
      <c r="G825" s="546">
        <v>0</v>
      </c>
      <c r="H825" s="547">
        <v>0</v>
      </c>
      <c r="I825" s="547">
        <v>89</v>
      </c>
      <c r="J825" s="548">
        <v>0</v>
      </c>
      <c r="K825" s="1526">
        <f t="shared" si="152"/>
        <v>1</v>
      </c>
      <c r="L825" s="496"/>
    </row>
    <row r="826" spans="1:12" hidden="1">
      <c r="A826" s="9">
        <v>80</v>
      </c>
      <c r="B826" s="1202"/>
      <c r="C826" s="1221">
        <v>1053</v>
      </c>
      <c r="D826" s="1222" t="s">
        <v>1221</v>
      </c>
      <c r="E826" s="1509"/>
      <c r="F826" s="636">
        <f t="shared" si="157"/>
        <v>0</v>
      </c>
      <c r="G826" s="549"/>
      <c r="H826" s="550"/>
      <c r="I826" s="550"/>
      <c r="J826" s="551"/>
      <c r="K826" s="1526" t="str">
        <f t="shared" si="152"/>
        <v/>
      </c>
      <c r="L826" s="496"/>
    </row>
    <row r="827" spans="1:12">
      <c r="A827" s="9">
        <v>85</v>
      </c>
      <c r="B827" s="1202"/>
      <c r="C827" s="1219">
        <v>1062</v>
      </c>
      <c r="D827" s="1220" t="s">
        <v>800</v>
      </c>
      <c r="E827" s="1508"/>
      <c r="F827" s="634">
        <f t="shared" si="157"/>
        <v>2406</v>
      </c>
      <c r="G827" s="552">
        <v>1548</v>
      </c>
      <c r="H827" s="553">
        <v>0</v>
      </c>
      <c r="I827" s="553">
        <v>858</v>
      </c>
      <c r="J827" s="554">
        <v>0</v>
      </c>
      <c r="K827" s="1526">
        <f t="shared" si="152"/>
        <v>1</v>
      </c>
      <c r="L827" s="496"/>
    </row>
    <row r="828" spans="1:12" hidden="1">
      <c r="A828" s="9">
        <v>90</v>
      </c>
      <c r="B828" s="1202"/>
      <c r="C828" s="1221">
        <v>1063</v>
      </c>
      <c r="D828" s="1224" t="s">
        <v>1178</v>
      </c>
      <c r="E828" s="1509"/>
      <c r="F828" s="636">
        <f t="shared" si="157"/>
        <v>0</v>
      </c>
      <c r="G828" s="549"/>
      <c r="H828" s="550"/>
      <c r="I828" s="550"/>
      <c r="J828" s="551"/>
      <c r="K828" s="1526" t="str">
        <f t="shared" si="152"/>
        <v/>
      </c>
      <c r="L828" s="496"/>
    </row>
    <row r="829" spans="1:12">
      <c r="A829" s="9">
        <v>90</v>
      </c>
      <c r="B829" s="1202"/>
      <c r="C829" s="1225">
        <v>1069</v>
      </c>
      <c r="D829" s="1226" t="s">
        <v>801</v>
      </c>
      <c r="E829" s="1510"/>
      <c r="F829" s="638">
        <f t="shared" si="157"/>
        <v>2</v>
      </c>
      <c r="G829" s="735">
        <v>0</v>
      </c>
      <c r="H829" s="736">
        <v>0</v>
      </c>
      <c r="I829" s="736">
        <v>2</v>
      </c>
      <c r="J829" s="700">
        <v>0</v>
      </c>
      <c r="K829" s="1526">
        <f t="shared" si="152"/>
        <v>1</v>
      </c>
      <c r="L829" s="496"/>
    </row>
    <row r="830" spans="1:12" hidden="1">
      <c r="A830" s="8">
        <v>115</v>
      </c>
      <c r="B830" s="1196"/>
      <c r="C830" s="1219">
        <v>1091</v>
      </c>
      <c r="D830" s="1223" t="s">
        <v>1222</v>
      </c>
      <c r="E830" s="1508"/>
      <c r="F830" s="634">
        <f t="shared" si="157"/>
        <v>0</v>
      </c>
      <c r="G830" s="552"/>
      <c r="H830" s="553"/>
      <c r="I830" s="553"/>
      <c r="J830" s="554"/>
      <c r="K830" s="1526" t="str">
        <f t="shared" si="152"/>
        <v/>
      </c>
      <c r="L830" s="496"/>
    </row>
    <row r="831" spans="1:12">
      <c r="A831" s="8">
        <v>125</v>
      </c>
      <c r="B831" s="1202"/>
      <c r="C831" s="1203">
        <v>1092</v>
      </c>
      <c r="D831" s="1204" t="s">
        <v>984</v>
      </c>
      <c r="E831" s="622"/>
      <c r="F831" s="631">
        <f t="shared" si="157"/>
        <v>4</v>
      </c>
      <c r="G831" s="546">
        <v>0</v>
      </c>
      <c r="H831" s="547">
        <v>0</v>
      </c>
      <c r="I831" s="547">
        <v>4</v>
      </c>
      <c r="J831" s="548">
        <v>0</v>
      </c>
      <c r="K831" s="1526">
        <f t="shared" si="152"/>
        <v>1</v>
      </c>
      <c r="L831" s="496"/>
    </row>
    <row r="832" spans="1:12" hidden="1">
      <c r="A832" s="9">
        <v>130</v>
      </c>
      <c r="B832" s="1202"/>
      <c r="C832" s="1199">
        <v>1098</v>
      </c>
      <c r="D832" s="1227" t="s">
        <v>802</v>
      </c>
      <c r="E832" s="626"/>
      <c r="F832" s="630">
        <f t="shared" si="157"/>
        <v>0</v>
      </c>
      <c r="G832" s="555"/>
      <c r="H832" s="556"/>
      <c r="I832" s="556"/>
      <c r="J832" s="557"/>
      <c r="K832" s="1526" t="str">
        <f t="shared" si="152"/>
        <v/>
      </c>
      <c r="L832" s="496"/>
    </row>
    <row r="833" spans="1:12">
      <c r="A833" s="9">
        <v>135</v>
      </c>
      <c r="B833" s="1195">
        <v>1900</v>
      </c>
      <c r="C833" s="2143" t="s">
        <v>2014</v>
      </c>
      <c r="D833" s="2143"/>
      <c r="E833" s="465">
        <f t="shared" ref="E833:J833" si="158">SUM(E834:E836)</f>
        <v>21000</v>
      </c>
      <c r="F833" s="466">
        <f t="shared" si="158"/>
        <v>20320</v>
      </c>
      <c r="G833" s="576">
        <f t="shared" si="158"/>
        <v>20337</v>
      </c>
      <c r="H833" s="577">
        <f t="shared" si="158"/>
        <v>0</v>
      </c>
      <c r="I833" s="577">
        <f t="shared" si="158"/>
        <v>-17</v>
      </c>
      <c r="J833" s="578">
        <f t="shared" si="158"/>
        <v>0</v>
      </c>
      <c r="K833" s="1526">
        <f t="shared" si="152"/>
        <v>1</v>
      </c>
      <c r="L833" s="496"/>
    </row>
    <row r="834" spans="1:12" ht="31.5">
      <c r="A834" s="9">
        <v>140</v>
      </c>
      <c r="B834" s="1202"/>
      <c r="C834" s="1197">
        <v>1901</v>
      </c>
      <c r="D834" s="1228" t="s">
        <v>2015</v>
      </c>
      <c r="E834" s="620">
        <v>21000</v>
      </c>
      <c r="F834" s="629">
        <f>G834+H834+I834+J834</f>
        <v>95</v>
      </c>
      <c r="G834" s="543">
        <v>65</v>
      </c>
      <c r="H834" s="544">
        <v>0</v>
      </c>
      <c r="I834" s="544">
        <v>30</v>
      </c>
      <c r="J834" s="545">
        <v>0</v>
      </c>
      <c r="K834" s="1526">
        <f t="shared" si="152"/>
        <v>1</v>
      </c>
      <c r="L834" s="496"/>
    </row>
    <row r="835" spans="1:12" ht="31.5">
      <c r="A835" s="9">
        <v>145</v>
      </c>
      <c r="B835" s="1229"/>
      <c r="C835" s="1203">
        <v>1981</v>
      </c>
      <c r="D835" s="1230" t="s">
        <v>2016</v>
      </c>
      <c r="E835" s="622"/>
      <c r="F835" s="631">
        <f>G835+H835+I835+J835</f>
        <v>20225</v>
      </c>
      <c r="G835" s="546">
        <v>20272</v>
      </c>
      <c r="H835" s="547">
        <v>0</v>
      </c>
      <c r="I835" s="547">
        <v>-47</v>
      </c>
      <c r="J835" s="548">
        <v>0</v>
      </c>
      <c r="K835" s="1526">
        <f t="shared" si="152"/>
        <v>1</v>
      </c>
      <c r="L835" s="496"/>
    </row>
    <row r="836" spans="1:12" ht="31.5" hidden="1">
      <c r="A836" s="9">
        <v>150</v>
      </c>
      <c r="B836" s="1202"/>
      <c r="C836" s="1199">
        <v>1991</v>
      </c>
      <c r="D836" s="1231" t="s">
        <v>2017</v>
      </c>
      <c r="E836" s="626"/>
      <c r="F836" s="630">
        <f>G836+H836+I836+J836</f>
        <v>0</v>
      </c>
      <c r="G836" s="555"/>
      <c r="H836" s="556"/>
      <c r="I836" s="556"/>
      <c r="J836" s="557"/>
      <c r="K836" s="1526" t="str">
        <f t="shared" si="152"/>
        <v/>
      </c>
      <c r="L836" s="496"/>
    </row>
    <row r="837" spans="1:12" hidden="1">
      <c r="A837" s="9">
        <v>155</v>
      </c>
      <c r="B837" s="1195">
        <v>2100</v>
      </c>
      <c r="C837" s="2143" t="s">
        <v>968</v>
      </c>
      <c r="D837" s="2143"/>
      <c r="E837" s="465">
        <f t="shared" ref="E837:J837" si="159">SUM(E838:E842)</f>
        <v>0</v>
      </c>
      <c r="F837" s="466">
        <f t="shared" si="159"/>
        <v>0</v>
      </c>
      <c r="G837" s="576">
        <f t="shared" si="159"/>
        <v>0</v>
      </c>
      <c r="H837" s="577">
        <f t="shared" si="159"/>
        <v>0</v>
      </c>
      <c r="I837" s="577">
        <f t="shared" si="159"/>
        <v>0</v>
      </c>
      <c r="J837" s="578">
        <f t="shared" si="159"/>
        <v>0</v>
      </c>
      <c r="K837" s="1526" t="str">
        <f t="shared" si="152"/>
        <v/>
      </c>
      <c r="L837" s="496"/>
    </row>
    <row r="838" spans="1:12" hidden="1">
      <c r="A838" s="9">
        <v>160</v>
      </c>
      <c r="B838" s="1202"/>
      <c r="C838" s="1197">
        <v>2110</v>
      </c>
      <c r="D838" s="1232" t="s">
        <v>803</v>
      </c>
      <c r="E838" s="620"/>
      <c r="F838" s="629">
        <f>G838+H838+I838+J838</f>
        <v>0</v>
      </c>
      <c r="G838" s="543"/>
      <c r="H838" s="544"/>
      <c r="I838" s="544"/>
      <c r="J838" s="545"/>
      <c r="K838" s="1526" t="str">
        <f t="shared" si="152"/>
        <v/>
      </c>
      <c r="L838" s="496"/>
    </row>
    <row r="839" spans="1:12" hidden="1">
      <c r="A839" s="9">
        <v>165</v>
      </c>
      <c r="B839" s="1229"/>
      <c r="C839" s="1203">
        <v>2120</v>
      </c>
      <c r="D839" s="1206" t="s">
        <v>804</v>
      </c>
      <c r="E839" s="622"/>
      <c r="F839" s="631">
        <f>G839+H839+I839+J839</f>
        <v>0</v>
      </c>
      <c r="G839" s="546"/>
      <c r="H839" s="547"/>
      <c r="I839" s="547"/>
      <c r="J839" s="548"/>
      <c r="K839" s="1526" t="str">
        <f t="shared" si="152"/>
        <v/>
      </c>
      <c r="L839" s="496"/>
    </row>
    <row r="840" spans="1:12" hidden="1">
      <c r="A840" s="9">
        <v>175</v>
      </c>
      <c r="B840" s="1229"/>
      <c r="C840" s="1203">
        <v>2125</v>
      </c>
      <c r="D840" s="1206" t="s">
        <v>921</v>
      </c>
      <c r="E840" s="622"/>
      <c r="F840" s="631">
        <f>G840+H840+I840+J840</f>
        <v>0</v>
      </c>
      <c r="G840" s="546"/>
      <c r="H840" s="547"/>
      <c r="I840" s="1490">
        <v>0</v>
      </c>
      <c r="J840" s="548"/>
      <c r="K840" s="1526" t="str">
        <f t="shared" si="152"/>
        <v/>
      </c>
      <c r="L840" s="496"/>
    </row>
    <row r="841" spans="1:12" hidden="1">
      <c r="A841" s="9">
        <v>180</v>
      </c>
      <c r="B841" s="1201"/>
      <c r="C841" s="1203">
        <v>2140</v>
      </c>
      <c r="D841" s="1206" t="s">
        <v>806</v>
      </c>
      <c r="E841" s="622"/>
      <c r="F841" s="631">
        <f>G841+H841+I841+J841</f>
        <v>0</v>
      </c>
      <c r="G841" s="546"/>
      <c r="H841" s="547"/>
      <c r="I841" s="1490">
        <v>0</v>
      </c>
      <c r="J841" s="548"/>
      <c r="K841" s="1526" t="str">
        <f t="shared" si="152"/>
        <v/>
      </c>
      <c r="L841" s="496"/>
    </row>
    <row r="842" spans="1:12" hidden="1">
      <c r="A842" s="9">
        <v>185</v>
      </c>
      <c r="B842" s="1202"/>
      <c r="C842" s="1199">
        <v>2190</v>
      </c>
      <c r="D842" s="1233" t="s">
        <v>807</v>
      </c>
      <c r="E842" s="626"/>
      <c r="F842" s="630">
        <f>G842+H842+I842+J842</f>
        <v>0</v>
      </c>
      <c r="G842" s="555"/>
      <c r="H842" s="556"/>
      <c r="I842" s="1492">
        <v>0</v>
      </c>
      <c r="J842" s="557"/>
      <c r="K842" s="1526" t="str">
        <f t="shared" si="152"/>
        <v/>
      </c>
      <c r="L842" s="496"/>
    </row>
    <row r="843" spans="1:12" hidden="1">
      <c r="A843" s="9">
        <v>190</v>
      </c>
      <c r="B843" s="1195">
        <v>2200</v>
      </c>
      <c r="C843" s="2143" t="s">
        <v>808</v>
      </c>
      <c r="D843" s="2143"/>
      <c r="E843" s="465">
        <f t="shared" ref="E843:J843" si="160">SUM(E844:E845)</f>
        <v>0</v>
      </c>
      <c r="F843" s="466">
        <f t="shared" si="160"/>
        <v>0</v>
      </c>
      <c r="G843" s="576">
        <f t="shared" si="160"/>
        <v>0</v>
      </c>
      <c r="H843" s="577">
        <f t="shared" si="160"/>
        <v>0</v>
      </c>
      <c r="I843" s="577">
        <f t="shared" si="160"/>
        <v>0</v>
      </c>
      <c r="J843" s="578">
        <f t="shared" si="160"/>
        <v>0</v>
      </c>
      <c r="K843" s="1526" t="str">
        <f t="shared" si="152"/>
        <v/>
      </c>
      <c r="L843" s="496"/>
    </row>
    <row r="844" spans="1:12" hidden="1">
      <c r="A844" s="9">
        <v>200</v>
      </c>
      <c r="B844" s="1202"/>
      <c r="C844" s="1197">
        <v>2221</v>
      </c>
      <c r="D844" s="1198" t="s">
        <v>1161</v>
      </c>
      <c r="E844" s="620"/>
      <c r="F844" s="629">
        <f t="shared" ref="F844:F849" si="161">G844+H844+I844+J844</f>
        <v>0</v>
      </c>
      <c r="G844" s="543"/>
      <c r="H844" s="544"/>
      <c r="I844" s="544"/>
      <c r="J844" s="545"/>
      <c r="K844" s="1526" t="str">
        <f t="shared" si="152"/>
        <v/>
      </c>
      <c r="L844" s="496"/>
    </row>
    <row r="845" spans="1:12" hidden="1">
      <c r="A845" s="9">
        <v>200</v>
      </c>
      <c r="B845" s="1202"/>
      <c r="C845" s="1199">
        <v>2224</v>
      </c>
      <c r="D845" s="1200" t="s">
        <v>809</v>
      </c>
      <c r="E845" s="626"/>
      <c r="F845" s="630">
        <f t="shared" si="161"/>
        <v>0</v>
      </c>
      <c r="G845" s="555"/>
      <c r="H845" s="556"/>
      <c r="I845" s="556"/>
      <c r="J845" s="557"/>
      <c r="K845" s="1526" t="str">
        <f t="shared" si="152"/>
        <v/>
      </c>
      <c r="L845" s="496"/>
    </row>
    <row r="846" spans="1:12" hidden="1">
      <c r="A846" s="9">
        <v>205</v>
      </c>
      <c r="B846" s="1195">
        <v>2500</v>
      </c>
      <c r="C846" s="2143" t="s">
        <v>810</v>
      </c>
      <c r="D846" s="2145"/>
      <c r="E846" s="1507"/>
      <c r="F846" s="466">
        <f t="shared" si="161"/>
        <v>0</v>
      </c>
      <c r="G846" s="1309"/>
      <c r="H846" s="1310"/>
      <c r="I846" s="1310"/>
      <c r="J846" s="1311"/>
      <c r="K846" s="1526" t="str">
        <f t="shared" si="152"/>
        <v/>
      </c>
      <c r="L846" s="496"/>
    </row>
    <row r="847" spans="1:12" hidden="1">
      <c r="A847" s="9">
        <v>210</v>
      </c>
      <c r="B847" s="1195">
        <v>2600</v>
      </c>
      <c r="C847" s="2146" t="s">
        <v>811</v>
      </c>
      <c r="D847" s="2147"/>
      <c r="E847" s="1507"/>
      <c r="F847" s="466">
        <f t="shared" si="161"/>
        <v>0</v>
      </c>
      <c r="G847" s="1309"/>
      <c r="H847" s="1310"/>
      <c r="I847" s="1310"/>
      <c r="J847" s="1311"/>
      <c r="K847" s="1526" t="str">
        <f t="shared" si="152"/>
        <v/>
      </c>
      <c r="L847" s="496"/>
    </row>
    <row r="848" spans="1:12" hidden="1">
      <c r="A848" s="9">
        <v>215</v>
      </c>
      <c r="B848" s="1195">
        <v>2700</v>
      </c>
      <c r="C848" s="2146" t="s">
        <v>812</v>
      </c>
      <c r="D848" s="2147"/>
      <c r="E848" s="1507"/>
      <c r="F848" s="466">
        <f t="shared" si="161"/>
        <v>0</v>
      </c>
      <c r="G848" s="1309"/>
      <c r="H848" s="1310"/>
      <c r="I848" s="1310"/>
      <c r="J848" s="1311"/>
      <c r="K848" s="1526" t="str">
        <f t="shared" si="152"/>
        <v/>
      </c>
      <c r="L848" s="496"/>
    </row>
    <row r="849" spans="1:12" hidden="1">
      <c r="A849" s="8">
        <v>220</v>
      </c>
      <c r="B849" s="1195">
        <v>2800</v>
      </c>
      <c r="C849" s="2146" t="s">
        <v>201</v>
      </c>
      <c r="D849" s="2147"/>
      <c r="E849" s="1507"/>
      <c r="F849" s="466">
        <f t="shared" si="161"/>
        <v>0</v>
      </c>
      <c r="G849" s="1309"/>
      <c r="H849" s="1310"/>
      <c r="I849" s="1310"/>
      <c r="J849" s="1311"/>
      <c r="K849" s="1526" t="str">
        <f t="shared" si="152"/>
        <v/>
      </c>
      <c r="L849" s="496"/>
    </row>
    <row r="850" spans="1:12" ht="36" hidden="1" customHeight="1">
      <c r="A850" s="9">
        <v>225</v>
      </c>
      <c r="B850" s="1195">
        <v>2900</v>
      </c>
      <c r="C850" s="2143" t="s">
        <v>813</v>
      </c>
      <c r="D850" s="2143"/>
      <c r="E850" s="465">
        <f t="shared" ref="E850:J850" si="162">SUM(E851:E858)</f>
        <v>0</v>
      </c>
      <c r="F850" s="466">
        <f t="shared" si="162"/>
        <v>0</v>
      </c>
      <c r="G850" s="576">
        <f t="shared" si="162"/>
        <v>0</v>
      </c>
      <c r="H850" s="577">
        <f t="shared" si="162"/>
        <v>0</v>
      </c>
      <c r="I850" s="577">
        <f t="shared" si="162"/>
        <v>0</v>
      </c>
      <c r="J850" s="578">
        <f t="shared" si="162"/>
        <v>0</v>
      </c>
      <c r="K850" s="1526" t="str">
        <f t="shared" si="152"/>
        <v/>
      </c>
      <c r="L850" s="496"/>
    </row>
    <row r="851" spans="1:12" hidden="1">
      <c r="A851" s="9">
        <v>230</v>
      </c>
      <c r="B851" s="1234"/>
      <c r="C851" s="1197">
        <v>2910</v>
      </c>
      <c r="D851" s="1235" t="s">
        <v>619</v>
      </c>
      <c r="E851" s="620"/>
      <c r="F851" s="629">
        <f t="shared" ref="F851:F858" si="163">G851+H851+I851+J851</f>
        <v>0</v>
      </c>
      <c r="G851" s="543"/>
      <c r="H851" s="544"/>
      <c r="I851" s="544"/>
      <c r="J851" s="545"/>
      <c r="K851" s="1526" t="str">
        <f t="shared" si="152"/>
        <v/>
      </c>
      <c r="L851" s="496"/>
    </row>
    <row r="852" spans="1:12" hidden="1">
      <c r="A852" s="9">
        <v>245</v>
      </c>
      <c r="B852" s="1234"/>
      <c r="C852" s="1221">
        <v>2920</v>
      </c>
      <c r="D852" s="1236" t="s">
        <v>618</v>
      </c>
      <c r="E852" s="1509"/>
      <c r="F852" s="636">
        <f>G852+H852+I852+J852</f>
        <v>0</v>
      </c>
      <c r="G852" s="549"/>
      <c r="H852" s="550"/>
      <c r="I852" s="550"/>
      <c r="J852" s="551"/>
      <c r="K852" s="1526" t="str">
        <f t="shared" si="152"/>
        <v/>
      </c>
      <c r="L852" s="496"/>
    </row>
    <row r="853" spans="1:12" ht="31.5" hidden="1">
      <c r="A853" s="8">
        <v>220</v>
      </c>
      <c r="B853" s="1234"/>
      <c r="C853" s="1221">
        <v>2969</v>
      </c>
      <c r="D853" s="1236" t="s">
        <v>814</v>
      </c>
      <c r="E853" s="1509"/>
      <c r="F853" s="636">
        <f t="shared" si="163"/>
        <v>0</v>
      </c>
      <c r="G853" s="549"/>
      <c r="H853" s="550"/>
      <c r="I853" s="550"/>
      <c r="J853" s="551"/>
      <c r="K853" s="1526" t="str">
        <f t="shared" si="152"/>
        <v/>
      </c>
      <c r="L853" s="496"/>
    </row>
    <row r="854" spans="1:12" ht="31.5" hidden="1">
      <c r="A854" s="9">
        <v>225</v>
      </c>
      <c r="B854" s="1234"/>
      <c r="C854" s="1237">
        <v>2970</v>
      </c>
      <c r="D854" s="1238" t="s">
        <v>815</v>
      </c>
      <c r="E854" s="1511"/>
      <c r="F854" s="640">
        <f t="shared" si="163"/>
        <v>0</v>
      </c>
      <c r="G854" s="743"/>
      <c r="H854" s="744"/>
      <c r="I854" s="744"/>
      <c r="J854" s="719"/>
      <c r="K854" s="1526" t="str">
        <f t="shared" si="152"/>
        <v/>
      </c>
      <c r="L854" s="496"/>
    </row>
    <row r="855" spans="1:12" hidden="1">
      <c r="A855" s="9">
        <v>230</v>
      </c>
      <c r="B855" s="1234"/>
      <c r="C855" s="1225">
        <v>2989</v>
      </c>
      <c r="D855" s="1239" t="s">
        <v>816</v>
      </c>
      <c r="E855" s="1510"/>
      <c r="F855" s="638">
        <f t="shared" si="163"/>
        <v>0</v>
      </c>
      <c r="G855" s="735"/>
      <c r="H855" s="736"/>
      <c r="I855" s="736"/>
      <c r="J855" s="700"/>
      <c r="K855" s="1526" t="str">
        <f t="shared" si="152"/>
        <v/>
      </c>
      <c r="L855" s="496"/>
    </row>
    <row r="856" spans="1:12" ht="31.5" hidden="1">
      <c r="A856" s="9">
        <v>235</v>
      </c>
      <c r="B856" s="1202"/>
      <c r="C856" s="1219">
        <v>2990</v>
      </c>
      <c r="D856" s="1240" t="s">
        <v>620</v>
      </c>
      <c r="E856" s="1508"/>
      <c r="F856" s="634">
        <f>G856+H856+I856+J856</f>
        <v>0</v>
      </c>
      <c r="G856" s="552"/>
      <c r="H856" s="553"/>
      <c r="I856" s="553"/>
      <c r="J856" s="554"/>
      <c r="K856" s="1526" t="str">
        <f t="shared" si="152"/>
        <v/>
      </c>
      <c r="L856" s="496"/>
    </row>
    <row r="857" spans="1:12" hidden="1">
      <c r="A857" s="9">
        <v>240</v>
      </c>
      <c r="B857" s="1202"/>
      <c r="C857" s="1219">
        <v>2991</v>
      </c>
      <c r="D857" s="1240" t="s">
        <v>817</v>
      </c>
      <c r="E857" s="1508"/>
      <c r="F857" s="634">
        <f t="shared" si="163"/>
        <v>0</v>
      </c>
      <c r="G857" s="552"/>
      <c r="H857" s="553"/>
      <c r="I857" s="553"/>
      <c r="J857" s="554"/>
      <c r="K857" s="1526" t="str">
        <f t="shared" si="152"/>
        <v/>
      </c>
      <c r="L857" s="496"/>
    </row>
    <row r="858" spans="1:12" hidden="1">
      <c r="A858" s="9">
        <v>245</v>
      </c>
      <c r="B858" s="1202"/>
      <c r="C858" s="1199">
        <v>2992</v>
      </c>
      <c r="D858" s="1241" t="s">
        <v>818</v>
      </c>
      <c r="E858" s="626"/>
      <c r="F858" s="630">
        <f t="shared" si="163"/>
        <v>0</v>
      </c>
      <c r="G858" s="555"/>
      <c r="H858" s="556"/>
      <c r="I858" s="556"/>
      <c r="J858" s="557"/>
      <c r="K858" s="1526" t="str">
        <f t="shared" si="152"/>
        <v/>
      </c>
      <c r="L858" s="496"/>
    </row>
    <row r="859" spans="1:12" hidden="1">
      <c r="A859" s="8">
        <v>250</v>
      </c>
      <c r="B859" s="1195">
        <v>3300</v>
      </c>
      <c r="C859" s="1242" t="s">
        <v>819</v>
      </c>
      <c r="D859" s="1361"/>
      <c r="E859" s="465">
        <f t="shared" ref="E859:J859" si="164">SUM(E860:E865)</f>
        <v>0</v>
      </c>
      <c r="F859" s="466">
        <f t="shared" si="164"/>
        <v>0</v>
      </c>
      <c r="G859" s="576">
        <f t="shared" si="164"/>
        <v>0</v>
      </c>
      <c r="H859" s="577">
        <f t="shared" si="164"/>
        <v>0</v>
      </c>
      <c r="I859" s="577">
        <f t="shared" si="164"/>
        <v>0</v>
      </c>
      <c r="J859" s="578">
        <f t="shared" si="164"/>
        <v>0</v>
      </c>
      <c r="K859" s="1526" t="str">
        <f t="shared" si="152"/>
        <v/>
      </c>
      <c r="L859" s="496"/>
    </row>
    <row r="860" spans="1:12" hidden="1">
      <c r="A860" s="9">
        <v>255</v>
      </c>
      <c r="B860" s="1201"/>
      <c r="C860" s="1197">
        <v>3301</v>
      </c>
      <c r="D860" s="1243" t="s">
        <v>820</v>
      </c>
      <c r="E860" s="620"/>
      <c r="F860" s="629">
        <f t="shared" ref="F860:F868" si="165">G860+H860+I860+J860</f>
        <v>0</v>
      </c>
      <c r="G860" s="543"/>
      <c r="H860" s="544"/>
      <c r="I860" s="1488">
        <v>0</v>
      </c>
      <c r="J860" s="750">
        <v>0</v>
      </c>
      <c r="K860" s="1526" t="str">
        <f t="shared" si="152"/>
        <v/>
      </c>
      <c r="L860" s="496"/>
    </row>
    <row r="861" spans="1:12" hidden="1">
      <c r="A861" s="9">
        <v>265</v>
      </c>
      <c r="B861" s="1201"/>
      <c r="C861" s="1203">
        <v>3302</v>
      </c>
      <c r="D861" s="1244" t="s">
        <v>922</v>
      </c>
      <c r="E861" s="622"/>
      <c r="F861" s="631">
        <f t="shared" si="165"/>
        <v>0</v>
      </c>
      <c r="G861" s="546"/>
      <c r="H861" s="547"/>
      <c r="I861" s="1490">
        <v>0</v>
      </c>
      <c r="J861" s="751">
        <v>0</v>
      </c>
      <c r="K861" s="1526" t="str">
        <f t="shared" si="152"/>
        <v/>
      </c>
      <c r="L861" s="496"/>
    </row>
    <row r="862" spans="1:12" hidden="1">
      <c r="A862" s="8">
        <v>270</v>
      </c>
      <c r="B862" s="1201"/>
      <c r="C862" s="1203">
        <v>3303</v>
      </c>
      <c r="D862" s="1244" t="s">
        <v>821</v>
      </c>
      <c r="E862" s="622"/>
      <c r="F862" s="631">
        <f t="shared" si="165"/>
        <v>0</v>
      </c>
      <c r="G862" s="546"/>
      <c r="H862" s="547"/>
      <c r="I862" s="1490">
        <v>0</v>
      </c>
      <c r="J862" s="751">
        <v>0</v>
      </c>
      <c r="K862" s="1526" t="str">
        <f t="shared" si="152"/>
        <v/>
      </c>
      <c r="L862" s="496"/>
    </row>
    <row r="863" spans="1:12" hidden="1">
      <c r="A863" s="8">
        <v>290</v>
      </c>
      <c r="B863" s="1201"/>
      <c r="C863" s="1203">
        <v>3304</v>
      </c>
      <c r="D863" s="1244" t="s">
        <v>822</v>
      </c>
      <c r="E863" s="622"/>
      <c r="F863" s="631">
        <f t="shared" si="165"/>
        <v>0</v>
      </c>
      <c r="G863" s="546"/>
      <c r="H863" s="547"/>
      <c r="I863" s="1490">
        <v>0</v>
      </c>
      <c r="J863" s="751">
        <v>0</v>
      </c>
      <c r="K863" s="1526" t="str">
        <f t="shared" si="152"/>
        <v/>
      </c>
      <c r="L863" s="496"/>
    </row>
    <row r="864" spans="1:12" hidden="1">
      <c r="A864" s="17">
        <v>320</v>
      </c>
      <c r="B864" s="1201"/>
      <c r="C864" s="1203">
        <v>3305</v>
      </c>
      <c r="D864" s="1244" t="s">
        <v>823</v>
      </c>
      <c r="E864" s="622"/>
      <c r="F864" s="631">
        <f t="shared" si="165"/>
        <v>0</v>
      </c>
      <c r="G864" s="546"/>
      <c r="H864" s="547"/>
      <c r="I864" s="1490">
        <v>0</v>
      </c>
      <c r="J864" s="751">
        <v>0</v>
      </c>
      <c r="K864" s="1526" t="str">
        <f t="shared" si="152"/>
        <v/>
      </c>
      <c r="L864" s="496"/>
    </row>
    <row r="865" spans="1:12" ht="31.5" hidden="1">
      <c r="A865" s="8">
        <v>330</v>
      </c>
      <c r="B865" s="1201"/>
      <c r="C865" s="1199">
        <v>3306</v>
      </c>
      <c r="D865" s="1245" t="s">
        <v>202</v>
      </c>
      <c r="E865" s="626"/>
      <c r="F865" s="630">
        <f t="shared" si="165"/>
        <v>0</v>
      </c>
      <c r="G865" s="555"/>
      <c r="H865" s="556"/>
      <c r="I865" s="1492">
        <v>0</v>
      </c>
      <c r="J865" s="1497">
        <v>0</v>
      </c>
      <c r="K865" s="1526" t="str">
        <f t="shared" si="152"/>
        <v/>
      </c>
      <c r="L865" s="496"/>
    </row>
    <row r="866" spans="1:12" hidden="1">
      <c r="A866" s="8">
        <v>350</v>
      </c>
      <c r="B866" s="1195">
        <v>3900</v>
      </c>
      <c r="C866" s="2143" t="s">
        <v>824</v>
      </c>
      <c r="D866" s="2143"/>
      <c r="E866" s="1507"/>
      <c r="F866" s="466">
        <f t="shared" si="165"/>
        <v>0</v>
      </c>
      <c r="G866" s="1309"/>
      <c r="H866" s="1310"/>
      <c r="I866" s="1310"/>
      <c r="J866" s="1311"/>
      <c r="K866" s="1526" t="str">
        <f t="shared" ref="K866:K913" si="166">(IF($E866&lt;&gt;0,$K$2,IF($F866&lt;&gt;0,$K$2,IF($G866&lt;&gt;0,$K$2,IF($H866&lt;&gt;0,$K$2,IF($I866&lt;&gt;0,$K$2,IF($J866&lt;&gt;0,$K$2,"")))))))</f>
        <v/>
      </c>
      <c r="L866" s="496"/>
    </row>
    <row r="867" spans="1:12" hidden="1">
      <c r="A867" s="9">
        <v>355</v>
      </c>
      <c r="B867" s="1195">
        <v>4000</v>
      </c>
      <c r="C867" s="2143" t="s">
        <v>825</v>
      </c>
      <c r="D867" s="2143"/>
      <c r="E867" s="1507"/>
      <c r="F867" s="466">
        <f t="shared" si="165"/>
        <v>0</v>
      </c>
      <c r="G867" s="1309"/>
      <c r="H867" s="1310"/>
      <c r="I867" s="1310"/>
      <c r="J867" s="1311"/>
      <c r="K867" s="1526" t="str">
        <f t="shared" si="166"/>
        <v/>
      </c>
      <c r="L867" s="496"/>
    </row>
    <row r="868" spans="1:12" hidden="1">
      <c r="A868" s="9">
        <v>375</v>
      </c>
      <c r="B868" s="1195">
        <v>4100</v>
      </c>
      <c r="C868" s="2143" t="s">
        <v>826</v>
      </c>
      <c r="D868" s="2143"/>
      <c r="E868" s="1507"/>
      <c r="F868" s="466">
        <f t="shared" si="165"/>
        <v>0</v>
      </c>
      <c r="G868" s="1309"/>
      <c r="H868" s="1310"/>
      <c r="I868" s="1310"/>
      <c r="J868" s="1311"/>
      <c r="K868" s="1526" t="str">
        <f t="shared" si="166"/>
        <v/>
      </c>
      <c r="L868" s="496"/>
    </row>
    <row r="869" spans="1:12" hidden="1">
      <c r="A869" s="9">
        <v>375</v>
      </c>
      <c r="B869" s="1195">
        <v>4200</v>
      </c>
      <c r="C869" s="2143" t="s">
        <v>827</v>
      </c>
      <c r="D869" s="2143"/>
      <c r="E869" s="465">
        <f t="shared" ref="E869:J869" si="167">SUM(E870:E875)</f>
        <v>0</v>
      </c>
      <c r="F869" s="466">
        <f t="shared" si="167"/>
        <v>0</v>
      </c>
      <c r="G869" s="576">
        <f t="shared" si="167"/>
        <v>0</v>
      </c>
      <c r="H869" s="577">
        <f t="shared" si="167"/>
        <v>0</v>
      </c>
      <c r="I869" s="577">
        <f t="shared" si="167"/>
        <v>0</v>
      </c>
      <c r="J869" s="578">
        <f t="shared" si="167"/>
        <v>0</v>
      </c>
      <c r="K869" s="1526" t="str">
        <f t="shared" si="166"/>
        <v/>
      </c>
      <c r="L869" s="496"/>
    </row>
    <row r="870" spans="1:12" hidden="1">
      <c r="A870" s="9">
        <v>380</v>
      </c>
      <c r="B870" s="1246"/>
      <c r="C870" s="1197">
        <v>4201</v>
      </c>
      <c r="D870" s="1198" t="s">
        <v>828</v>
      </c>
      <c r="E870" s="620"/>
      <c r="F870" s="629">
        <f t="shared" ref="F870:F875" si="168">G870+H870+I870+J870</f>
        <v>0</v>
      </c>
      <c r="G870" s="543"/>
      <c r="H870" s="544"/>
      <c r="I870" s="544"/>
      <c r="J870" s="545"/>
      <c r="K870" s="1526" t="str">
        <f t="shared" si="166"/>
        <v/>
      </c>
      <c r="L870" s="496"/>
    </row>
    <row r="871" spans="1:12" hidden="1">
      <c r="A871" s="9">
        <v>385</v>
      </c>
      <c r="B871" s="1246"/>
      <c r="C871" s="1203">
        <v>4202</v>
      </c>
      <c r="D871" s="1247" t="s">
        <v>829</v>
      </c>
      <c r="E871" s="622"/>
      <c r="F871" s="631">
        <f t="shared" si="168"/>
        <v>0</v>
      </c>
      <c r="G871" s="546"/>
      <c r="H871" s="547"/>
      <c r="I871" s="547"/>
      <c r="J871" s="548"/>
      <c r="K871" s="1526" t="str">
        <f t="shared" si="166"/>
        <v/>
      </c>
      <c r="L871" s="496"/>
    </row>
    <row r="872" spans="1:12" hidden="1">
      <c r="A872" s="9">
        <v>390</v>
      </c>
      <c r="B872" s="1246"/>
      <c r="C872" s="1203">
        <v>4214</v>
      </c>
      <c r="D872" s="1247" t="s">
        <v>830</v>
      </c>
      <c r="E872" s="622"/>
      <c r="F872" s="631">
        <f t="shared" si="168"/>
        <v>0</v>
      </c>
      <c r="G872" s="546"/>
      <c r="H872" s="547"/>
      <c r="I872" s="547"/>
      <c r="J872" s="548"/>
      <c r="K872" s="1526" t="str">
        <f t="shared" si="166"/>
        <v/>
      </c>
      <c r="L872" s="496"/>
    </row>
    <row r="873" spans="1:12" hidden="1">
      <c r="A873" s="9">
        <v>390</v>
      </c>
      <c r="B873" s="1246"/>
      <c r="C873" s="1203">
        <v>4217</v>
      </c>
      <c r="D873" s="1247" t="s">
        <v>831</v>
      </c>
      <c r="E873" s="622"/>
      <c r="F873" s="631">
        <f t="shared" si="168"/>
        <v>0</v>
      </c>
      <c r="G873" s="546"/>
      <c r="H873" s="547"/>
      <c r="I873" s="547"/>
      <c r="J873" s="548"/>
      <c r="K873" s="1526" t="str">
        <f t="shared" si="166"/>
        <v/>
      </c>
      <c r="L873" s="496"/>
    </row>
    <row r="874" spans="1:12" ht="31.5" hidden="1">
      <c r="A874" s="9">
        <v>395</v>
      </c>
      <c r="B874" s="1246"/>
      <c r="C874" s="1203">
        <v>4218</v>
      </c>
      <c r="D874" s="1204" t="s">
        <v>832</v>
      </c>
      <c r="E874" s="622"/>
      <c r="F874" s="631">
        <f t="shared" si="168"/>
        <v>0</v>
      </c>
      <c r="G874" s="546"/>
      <c r="H874" s="547"/>
      <c r="I874" s="547"/>
      <c r="J874" s="548"/>
      <c r="K874" s="1526" t="str">
        <f t="shared" si="166"/>
        <v/>
      </c>
      <c r="L874" s="496"/>
    </row>
    <row r="875" spans="1:12" hidden="1">
      <c r="A875" s="467">
        <v>397</v>
      </c>
      <c r="B875" s="1246"/>
      <c r="C875" s="1199">
        <v>4219</v>
      </c>
      <c r="D875" s="1231" t="s">
        <v>833</v>
      </c>
      <c r="E875" s="626"/>
      <c r="F875" s="630">
        <f t="shared" si="168"/>
        <v>0</v>
      </c>
      <c r="G875" s="555"/>
      <c r="H875" s="556"/>
      <c r="I875" s="556"/>
      <c r="J875" s="557"/>
      <c r="K875" s="1526" t="str">
        <f t="shared" si="166"/>
        <v/>
      </c>
      <c r="L875" s="496"/>
    </row>
    <row r="876" spans="1:12" hidden="1">
      <c r="A876" s="7">
        <v>398</v>
      </c>
      <c r="B876" s="1195">
        <v>4300</v>
      </c>
      <c r="C876" s="2143" t="s">
        <v>206</v>
      </c>
      <c r="D876" s="2143"/>
      <c r="E876" s="465">
        <f t="shared" ref="E876:J876" si="169">SUM(E877:E879)</f>
        <v>0</v>
      </c>
      <c r="F876" s="466">
        <f t="shared" si="169"/>
        <v>0</v>
      </c>
      <c r="G876" s="576">
        <f t="shared" si="169"/>
        <v>0</v>
      </c>
      <c r="H876" s="577">
        <f t="shared" si="169"/>
        <v>0</v>
      </c>
      <c r="I876" s="577">
        <f t="shared" si="169"/>
        <v>0</v>
      </c>
      <c r="J876" s="578">
        <f t="shared" si="169"/>
        <v>0</v>
      </c>
      <c r="K876" s="1526" t="str">
        <f t="shared" si="166"/>
        <v/>
      </c>
      <c r="L876" s="496"/>
    </row>
    <row r="877" spans="1:12" hidden="1">
      <c r="A877" s="7">
        <v>399</v>
      </c>
      <c r="B877" s="1246"/>
      <c r="C877" s="1197">
        <v>4301</v>
      </c>
      <c r="D877" s="1216" t="s">
        <v>834</v>
      </c>
      <c r="E877" s="620"/>
      <c r="F877" s="629">
        <f t="shared" ref="F877:F882" si="170">G877+H877+I877+J877</f>
        <v>0</v>
      </c>
      <c r="G877" s="543"/>
      <c r="H877" s="544"/>
      <c r="I877" s="544"/>
      <c r="J877" s="545"/>
      <c r="K877" s="1526" t="str">
        <f t="shared" si="166"/>
        <v/>
      </c>
      <c r="L877" s="496"/>
    </row>
    <row r="878" spans="1:12" hidden="1">
      <c r="A878" s="7">
        <v>400</v>
      </c>
      <c r="B878" s="1246"/>
      <c r="C878" s="1203">
        <v>4302</v>
      </c>
      <c r="D878" s="1247" t="s">
        <v>923</v>
      </c>
      <c r="E878" s="622"/>
      <c r="F878" s="631">
        <f t="shared" si="170"/>
        <v>0</v>
      </c>
      <c r="G878" s="546"/>
      <c r="H878" s="547"/>
      <c r="I878" s="547"/>
      <c r="J878" s="548"/>
      <c r="K878" s="1526" t="str">
        <f t="shared" si="166"/>
        <v/>
      </c>
      <c r="L878" s="496"/>
    </row>
    <row r="879" spans="1:12" hidden="1">
      <c r="A879" s="7">
        <v>401</v>
      </c>
      <c r="B879" s="1246"/>
      <c r="C879" s="1199">
        <v>4309</v>
      </c>
      <c r="D879" s="1207" t="s">
        <v>836</v>
      </c>
      <c r="E879" s="626"/>
      <c r="F879" s="630">
        <f t="shared" si="170"/>
        <v>0</v>
      </c>
      <c r="G879" s="555"/>
      <c r="H879" s="556"/>
      <c r="I879" s="556"/>
      <c r="J879" s="557"/>
      <c r="K879" s="1526" t="str">
        <f t="shared" si="166"/>
        <v/>
      </c>
      <c r="L879" s="496"/>
    </row>
    <row r="880" spans="1:12" hidden="1">
      <c r="A880" s="7">
        <v>402</v>
      </c>
      <c r="B880" s="1195">
        <v>4400</v>
      </c>
      <c r="C880" s="2143" t="s">
        <v>203</v>
      </c>
      <c r="D880" s="2143"/>
      <c r="E880" s="1507"/>
      <c r="F880" s="466">
        <f t="shared" si="170"/>
        <v>0</v>
      </c>
      <c r="G880" s="1309"/>
      <c r="H880" s="1310"/>
      <c r="I880" s="1310"/>
      <c r="J880" s="1311"/>
      <c r="K880" s="1526" t="str">
        <f t="shared" si="166"/>
        <v/>
      </c>
      <c r="L880" s="496"/>
    </row>
    <row r="881" spans="1:12" hidden="1">
      <c r="A881" s="18">
        <v>404</v>
      </c>
      <c r="B881" s="1195">
        <v>4500</v>
      </c>
      <c r="C881" s="2143" t="s">
        <v>204</v>
      </c>
      <c r="D881" s="2143"/>
      <c r="E881" s="1507"/>
      <c r="F881" s="466">
        <f t="shared" si="170"/>
        <v>0</v>
      </c>
      <c r="G881" s="1309"/>
      <c r="H881" s="1310"/>
      <c r="I881" s="1310"/>
      <c r="J881" s="1311"/>
      <c r="K881" s="1526" t="str">
        <f t="shared" si="166"/>
        <v/>
      </c>
      <c r="L881" s="496"/>
    </row>
    <row r="882" spans="1:12" hidden="1">
      <c r="A882" s="18">
        <v>404</v>
      </c>
      <c r="B882" s="1195">
        <v>4600</v>
      </c>
      <c r="C882" s="2146" t="s">
        <v>837</v>
      </c>
      <c r="D882" s="2147"/>
      <c r="E882" s="1507"/>
      <c r="F882" s="466">
        <f t="shared" si="170"/>
        <v>0</v>
      </c>
      <c r="G882" s="1309"/>
      <c r="H882" s="1310"/>
      <c r="I882" s="1310"/>
      <c r="J882" s="1311"/>
      <c r="K882" s="1526" t="str">
        <f t="shared" si="166"/>
        <v/>
      </c>
      <c r="L882" s="496"/>
    </row>
    <row r="883" spans="1:12" hidden="1">
      <c r="A883" s="8">
        <v>440</v>
      </c>
      <c r="B883" s="1195">
        <v>4900</v>
      </c>
      <c r="C883" s="2143" t="s">
        <v>2018</v>
      </c>
      <c r="D883" s="2143"/>
      <c r="E883" s="465">
        <f t="shared" ref="E883:J883" si="171">+E884+E885</f>
        <v>0</v>
      </c>
      <c r="F883" s="466">
        <f t="shared" si="171"/>
        <v>0</v>
      </c>
      <c r="G883" s="576">
        <f t="shared" si="171"/>
        <v>0</v>
      </c>
      <c r="H883" s="577">
        <f t="shared" si="171"/>
        <v>0</v>
      </c>
      <c r="I883" s="577">
        <f t="shared" si="171"/>
        <v>0</v>
      </c>
      <c r="J883" s="578">
        <f t="shared" si="171"/>
        <v>0</v>
      </c>
      <c r="K883" s="1526" t="str">
        <f t="shared" si="166"/>
        <v/>
      </c>
      <c r="L883" s="496"/>
    </row>
    <row r="884" spans="1:12" hidden="1">
      <c r="A884" s="8">
        <v>450</v>
      </c>
      <c r="B884" s="1246"/>
      <c r="C884" s="1197">
        <v>4901</v>
      </c>
      <c r="D884" s="1248" t="s">
        <v>2019</v>
      </c>
      <c r="E884" s="620"/>
      <c r="F884" s="629">
        <f>G884+H884+I884+J884</f>
        <v>0</v>
      </c>
      <c r="G884" s="543"/>
      <c r="H884" s="544"/>
      <c r="I884" s="544"/>
      <c r="J884" s="545"/>
      <c r="K884" s="1526" t="str">
        <f t="shared" si="166"/>
        <v/>
      </c>
      <c r="L884" s="496"/>
    </row>
    <row r="885" spans="1:12" hidden="1">
      <c r="A885" s="8">
        <v>495</v>
      </c>
      <c r="B885" s="1246"/>
      <c r="C885" s="1199">
        <v>4902</v>
      </c>
      <c r="D885" s="1207" t="s">
        <v>2020</v>
      </c>
      <c r="E885" s="626"/>
      <c r="F885" s="630">
        <f>G885+H885+I885+J885</f>
        <v>0</v>
      </c>
      <c r="G885" s="555"/>
      <c r="H885" s="556"/>
      <c r="I885" s="556"/>
      <c r="J885" s="557"/>
      <c r="K885" s="1526" t="str">
        <f t="shared" si="166"/>
        <v/>
      </c>
      <c r="L885" s="496"/>
    </row>
    <row r="886" spans="1:12" hidden="1">
      <c r="A886" s="9">
        <v>500</v>
      </c>
      <c r="B886" s="1249">
        <v>5100</v>
      </c>
      <c r="C886" s="2144" t="s">
        <v>838</v>
      </c>
      <c r="D886" s="2144"/>
      <c r="E886" s="1507"/>
      <c r="F886" s="466">
        <f>G886+H886+I886+J886</f>
        <v>0</v>
      </c>
      <c r="G886" s="1309"/>
      <c r="H886" s="1310"/>
      <c r="I886" s="1310"/>
      <c r="J886" s="1311"/>
      <c r="K886" s="1526" t="str">
        <f t="shared" si="166"/>
        <v/>
      </c>
      <c r="L886" s="496"/>
    </row>
    <row r="887" spans="1:12" hidden="1">
      <c r="A887" s="9">
        <v>505</v>
      </c>
      <c r="B887" s="1249">
        <v>5200</v>
      </c>
      <c r="C887" s="2144" t="s">
        <v>839</v>
      </c>
      <c r="D887" s="2144"/>
      <c r="E887" s="465">
        <f t="shared" ref="E887:J887" si="172">SUM(E888:E894)</f>
        <v>0</v>
      </c>
      <c r="F887" s="466">
        <f t="shared" si="172"/>
        <v>0</v>
      </c>
      <c r="G887" s="576">
        <f t="shared" si="172"/>
        <v>0</v>
      </c>
      <c r="H887" s="577">
        <f t="shared" si="172"/>
        <v>0</v>
      </c>
      <c r="I887" s="577">
        <f t="shared" si="172"/>
        <v>0</v>
      </c>
      <c r="J887" s="578">
        <f t="shared" si="172"/>
        <v>0</v>
      </c>
      <c r="K887" s="1526" t="str">
        <f t="shared" si="166"/>
        <v/>
      </c>
      <c r="L887" s="496"/>
    </row>
    <row r="888" spans="1:12" hidden="1">
      <c r="A888" s="9">
        <v>510</v>
      </c>
      <c r="B888" s="1250"/>
      <c r="C888" s="1251">
        <v>5201</v>
      </c>
      <c r="D888" s="1252" t="s">
        <v>840</v>
      </c>
      <c r="E888" s="620"/>
      <c r="F888" s="629">
        <f t="shared" ref="F888:F894" si="173">G888+H888+I888+J888</f>
        <v>0</v>
      </c>
      <c r="G888" s="543"/>
      <c r="H888" s="544"/>
      <c r="I888" s="544"/>
      <c r="J888" s="545"/>
      <c r="K888" s="1526" t="str">
        <f t="shared" si="166"/>
        <v/>
      </c>
      <c r="L888" s="496"/>
    </row>
    <row r="889" spans="1:12" hidden="1">
      <c r="A889" s="9">
        <v>515</v>
      </c>
      <c r="B889" s="1250"/>
      <c r="C889" s="1253">
        <v>5202</v>
      </c>
      <c r="D889" s="1254" t="s">
        <v>841</v>
      </c>
      <c r="E889" s="622"/>
      <c r="F889" s="631">
        <f t="shared" si="173"/>
        <v>0</v>
      </c>
      <c r="G889" s="546"/>
      <c r="H889" s="547"/>
      <c r="I889" s="547"/>
      <c r="J889" s="548"/>
      <c r="K889" s="1526" t="str">
        <f t="shared" si="166"/>
        <v/>
      </c>
      <c r="L889" s="496"/>
    </row>
    <row r="890" spans="1:12" hidden="1">
      <c r="A890" s="9">
        <v>520</v>
      </c>
      <c r="B890" s="1250"/>
      <c r="C890" s="1253">
        <v>5203</v>
      </c>
      <c r="D890" s="1254" t="s">
        <v>1700</v>
      </c>
      <c r="E890" s="622"/>
      <c r="F890" s="631">
        <f t="shared" si="173"/>
        <v>0</v>
      </c>
      <c r="G890" s="546"/>
      <c r="H890" s="547"/>
      <c r="I890" s="547"/>
      <c r="J890" s="548"/>
      <c r="K890" s="1526" t="str">
        <f t="shared" si="166"/>
        <v/>
      </c>
      <c r="L890" s="496"/>
    </row>
    <row r="891" spans="1:12" hidden="1">
      <c r="A891" s="9">
        <v>525</v>
      </c>
      <c r="B891" s="1250"/>
      <c r="C891" s="1253">
        <v>5204</v>
      </c>
      <c r="D891" s="1254" t="s">
        <v>1701</v>
      </c>
      <c r="E891" s="622"/>
      <c r="F891" s="631">
        <f t="shared" si="173"/>
        <v>0</v>
      </c>
      <c r="G891" s="546"/>
      <c r="H891" s="547"/>
      <c r="I891" s="547"/>
      <c r="J891" s="548"/>
      <c r="K891" s="1526" t="str">
        <f t="shared" si="166"/>
        <v/>
      </c>
      <c r="L891" s="496"/>
    </row>
    <row r="892" spans="1:12" hidden="1">
      <c r="A892" s="8">
        <v>635</v>
      </c>
      <c r="B892" s="1250"/>
      <c r="C892" s="1253">
        <v>5205</v>
      </c>
      <c r="D892" s="1254" t="s">
        <v>1702</v>
      </c>
      <c r="E892" s="622"/>
      <c r="F892" s="631">
        <f t="shared" si="173"/>
        <v>0</v>
      </c>
      <c r="G892" s="546"/>
      <c r="H892" s="547"/>
      <c r="I892" s="547"/>
      <c r="J892" s="548"/>
      <c r="K892" s="1526" t="str">
        <f t="shared" si="166"/>
        <v/>
      </c>
      <c r="L892" s="496"/>
    </row>
    <row r="893" spans="1:12" hidden="1">
      <c r="A893" s="9">
        <v>640</v>
      </c>
      <c r="B893" s="1250"/>
      <c r="C893" s="1253">
        <v>5206</v>
      </c>
      <c r="D893" s="1254" t="s">
        <v>1703</v>
      </c>
      <c r="E893" s="622"/>
      <c r="F893" s="631">
        <f t="shared" si="173"/>
        <v>0</v>
      </c>
      <c r="G893" s="546"/>
      <c r="H893" s="547"/>
      <c r="I893" s="547"/>
      <c r="J893" s="548"/>
      <c r="K893" s="1526" t="str">
        <f t="shared" si="166"/>
        <v/>
      </c>
      <c r="L893" s="496"/>
    </row>
    <row r="894" spans="1:12" hidden="1">
      <c r="A894" s="9">
        <v>645</v>
      </c>
      <c r="B894" s="1250"/>
      <c r="C894" s="1255">
        <v>5219</v>
      </c>
      <c r="D894" s="1256" t="s">
        <v>1704</v>
      </c>
      <c r="E894" s="626"/>
      <c r="F894" s="630">
        <f t="shared" si="173"/>
        <v>0</v>
      </c>
      <c r="G894" s="555"/>
      <c r="H894" s="556"/>
      <c r="I894" s="556"/>
      <c r="J894" s="557"/>
      <c r="K894" s="1526" t="str">
        <f t="shared" si="166"/>
        <v/>
      </c>
      <c r="L894" s="496"/>
    </row>
    <row r="895" spans="1:12">
      <c r="A895" s="9">
        <v>650</v>
      </c>
      <c r="B895" s="1249">
        <v>5300</v>
      </c>
      <c r="C895" s="2144" t="s">
        <v>1705</v>
      </c>
      <c r="D895" s="2144"/>
      <c r="E895" s="465">
        <f t="shared" ref="E895:J895" si="174">SUM(E896:E897)</f>
        <v>3500</v>
      </c>
      <c r="F895" s="466">
        <f t="shared" si="174"/>
        <v>1800</v>
      </c>
      <c r="G895" s="576">
        <f t="shared" si="174"/>
        <v>1800</v>
      </c>
      <c r="H895" s="577">
        <f t="shared" si="174"/>
        <v>0</v>
      </c>
      <c r="I895" s="577">
        <f t="shared" si="174"/>
        <v>0</v>
      </c>
      <c r="J895" s="578">
        <f t="shared" si="174"/>
        <v>0</v>
      </c>
      <c r="K895" s="1526">
        <f t="shared" si="166"/>
        <v>1</v>
      </c>
      <c r="L895" s="496"/>
    </row>
    <row r="896" spans="1:12">
      <c r="A896" s="8">
        <v>655</v>
      </c>
      <c r="B896" s="1250"/>
      <c r="C896" s="1251">
        <v>5301</v>
      </c>
      <c r="D896" s="1252" t="s">
        <v>1162</v>
      </c>
      <c r="E896" s="620">
        <v>3500</v>
      </c>
      <c r="F896" s="629">
        <f>G896+H896+I896+J896</f>
        <v>1800</v>
      </c>
      <c r="G896" s="543">
        <v>1800</v>
      </c>
      <c r="H896" s="544">
        <v>0</v>
      </c>
      <c r="I896" s="544">
        <v>0</v>
      </c>
      <c r="J896" s="545">
        <v>0</v>
      </c>
      <c r="K896" s="1526">
        <f t="shared" si="166"/>
        <v>1</v>
      </c>
      <c r="L896" s="496"/>
    </row>
    <row r="897" spans="1:12" hidden="1">
      <c r="A897" s="8">
        <v>665</v>
      </c>
      <c r="B897" s="1250"/>
      <c r="C897" s="1255">
        <v>5309</v>
      </c>
      <c r="D897" s="1256" t="s">
        <v>1706</v>
      </c>
      <c r="E897" s="626"/>
      <c r="F897" s="630">
        <f>G897+H897+I897+J897</f>
        <v>0</v>
      </c>
      <c r="G897" s="555"/>
      <c r="H897" s="556"/>
      <c r="I897" s="556"/>
      <c r="J897" s="557"/>
      <c r="K897" s="1526" t="str">
        <f t="shared" si="166"/>
        <v/>
      </c>
      <c r="L897" s="496"/>
    </row>
    <row r="898" spans="1:12" hidden="1">
      <c r="A898" s="8">
        <v>675</v>
      </c>
      <c r="B898" s="1249">
        <v>5400</v>
      </c>
      <c r="C898" s="2144" t="s">
        <v>855</v>
      </c>
      <c r="D898" s="2144"/>
      <c r="E898" s="1507"/>
      <c r="F898" s="466">
        <f>G898+H898+I898+J898</f>
        <v>0</v>
      </c>
      <c r="G898" s="1309"/>
      <c r="H898" s="1310"/>
      <c r="I898" s="1310"/>
      <c r="J898" s="1311"/>
      <c r="K898" s="1526" t="str">
        <f t="shared" si="166"/>
        <v/>
      </c>
      <c r="L898" s="496"/>
    </row>
    <row r="899" spans="1:12" hidden="1">
      <c r="A899" s="8">
        <v>685</v>
      </c>
      <c r="B899" s="1195">
        <v>5500</v>
      </c>
      <c r="C899" s="2143" t="s">
        <v>856</v>
      </c>
      <c r="D899" s="2143"/>
      <c r="E899" s="465">
        <f t="shared" ref="E899:J899" si="175">SUM(E900:E903)</f>
        <v>0</v>
      </c>
      <c r="F899" s="466">
        <f t="shared" si="175"/>
        <v>0</v>
      </c>
      <c r="G899" s="576">
        <f t="shared" si="175"/>
        <v>0</v>
      </c>
      <c r="H899" s="577">
        <f t="shared" si="175"/>
        <v>0</v>
      </c>
      <c r="I899" s="577">
        <f t="shared" si="175"/>
        <v>0</v>
      </c>
      <c r="J899" s="578">
        <f t="shared" si="175"/>
        <v>0</v>
      </c>
      <c r="K899" s="1526" t="str">
        <f t="shared" si="166"/>
        <v/>
      </c>
      <c r="L899" s="496"/>
    </row>
    <row r="900" spans="1:12" hidden="1">
      <c r="A900" s="9">
        <v>690</v>
      </c>
      <c r="B900" s="1246"/>
      <c r="C900" s="1197">
        <v>5501</v>
      </c>
      <c r="D900" s="1216" t="s">
        <v>857</v>
      </c>
      <c r="E900" s="620"/>
      <c r="F900" s="629">
        <f>G900+H900+I900+J900</f>
        <v>0</v>
      </c>
      <c r="G900" s="543"/>
      <c r="H900" s="544"/>
      <c r="I900" s="544"/>
      <c r="J900" s="545"/>
      <c r="K900" s="1526" t="str">
        <f t="shared" si="166"/>
        <v/>
      </c>
      <c r="L900" s="496"/>
    </row>
    <row r="901" spans="1:12" hidden="1">
      <c r="A901" s="9">
        <v>695</v>
      </c>
      <c r="B901" s="1246"/>
      <c r="C901" s="1203">
        <v>5502</v>
      </c>
      <c r="D901" s="1204" t="s">
        <v>858</v>
      </c>
      <c r="E901" s="622"/>
      <c r="F901" s="631">
        <f>G901+H901+I901+J901</f>
        <v>0</v>
      </c>
      <c r="G901" s="546"/>
      <c r="H901" s="547"/>
      <c r="I901" s="547"/>
      <c r="J901" s="548"/>
      <c r="K901" s="1526" t="str">
        <f t="shared" si="166"/>
        <v/>
      </c>
      <c r="L901" s="496"/>
    </row>
    <row r="902" spans="1:12" hidden="1">
      <c r="A902" s="8">
        <v>700</v>
      </c>
      <c r="B902" s="1246"/>
      <c r="C902" s="1203">
        <v>5503</v>
      </c>
      <c r="D902" s="1247" t="s">
        <v>859</v>
      </c>
      <c r="E902" s="622"/>
      <c r="F902" s="631">
        <f>G902+H902+I902+J902</f>
        <v>0</v>
      </c>
      <c r="G902" s="546"/>
      <c r="H902" s="547"/>
      <c r="I902" s="547"/>
      <c r="J902" s="548"/>
      <c r="K902" s="1526" t="str">
        <f t="shared" si="166"/>
        <v/>
      </c>
      <c r="L902" s="496"/>
    </row>
    <row r="903" spans="1:12" hidden="1">
      <c r="A903" s="8">
        <v>710</v>
      </c>
      <c r="B903" s="1246"/>
      <c r="C903" s="1199">
        <v>5504</v>
      </c>
      <c r="D903" s="1227" t="s">
        <v>860</v>
      </c>
      <c r="E903" s="626"/>
      <c r="F903" s="630">
        <f>G903+H903+I903+J903</f>
        <v>0</v>
      </c>
      <c r="G903" s="555"/>
      <c r="H903" s="556"/>
      <c r="I903" s="556"/>
      <c r="J903" s="557"/>
      <c r="K903" s="1526" t="str">
        <f t="shared" si="166"/>
        <v/>
      </c>
      <c r="L903" s="496"/>
    </row>
    <row r="904" spans="1:12" ht="36" hidden="1" customHeight="1">
      <c r="A904" s="9">
        <v>715</v>
      </c>
      <c r="B904" s="1249">
        <v>5700</v>
      </c>
      <c r="C904" s="2131" t="s">
        <v>1223</v>
      </c>
      <c r="D904" s="2132"/>
      <c r="E904" s="465">
        <f t="shared" ref="E904:J904" si="176">SUM(E905:E907)</f>
        <v>0</v>
      </c>
      <c r="F904" s="466">
        <f t="shared" si="176"/>
        <v>0</v>
      </c>
      <c r="G904" s="576">
        <f t="shared" si="176"/>
        <v>0</v>
      </c>
      <c r="H904" s="577">
        <f t="shared" si="176"/>
        <v>0</v>
      </c>
      <c r="I904" s="577">
        <f t="shared" si="176"/>
        <v>0</v>
      </c>
      <c r="J904" s="578">
        <f t="shared" si="176"/>
        <v>0</v>
      </c>
      <c r="K904" s="1526" t="str">
        <f t="shared" si="166"/>
        <v/>
      </c>
      <c r="L904" s="496"/>
    </row>
    <row r="905" spans="1:12" hidden="1">
      <c r="A905" s="9">
        <v>720</v>
      </c>
      <c r="B905" s="1250"/>
      <c r="C905" s="1251">
        <v>5701</v>
      </c>
      <c r="D905" s="1252" t="s">
        <v>862</v>
      </c>
      <c r="E905" s="620"/>
      <c r="F905" s="629">
        <f>G905+H905+I905+J905</f>
        <v>0</v>
      </c>
      <c r="G905" s="543"/>
      <c r="H905" s="544"/>
      <c r="I905" s="544"/>
      <c r="J905" s="545"/>
      <c r="K905" s="1526" t="str">
        <f t="shared" si="166"/>
        <v/>
      </c>
      <c r="L905" s="496"/>
    </row>
    <row r="906" spans="1:12" hidden="1">
      <c r="A906" s="9">
        <v>725</v>
      </c>
      <c r="B906" s="1250"/>
      <c r="C906" s="1257">
        <v>5702</v>
      </c>
      <c r="D906" s="1258" t="s">
        <v>863</v>
      </c>
      <c r="E906" s="624"/>
      <c r="F906" s="632">
        <f>G906+H906+I906+J906</f>
        <v>0</v>
      </c>
      <c r="G906" s="610"/>
      <c r="H906" s="611"/>
      <c r="I906" s="611"/>
      <c r="J906" s="612"/>
      <c r="K906" s="1526" t="str">
        <f t="shared" si="166"/>
        <v/>
      </c>
      <c r="L906" s="496"/>
    </row>
    <row r="907" spans="1:12" hidden="1">
      <c r="A907" s="9">
        <v>730</v>
      </c>
      <c r="B907" s="1202"/>
      <c r="C907" s="1259">
        <v>4071</v>
      </c>
      <c r="D907" s="1260" t="s">
        <v>864</v>
      </c>
      <c r="E907" s="1512"/>
      <c r="F907" s="642">
        <f>G907+H907+I907+J907</f>
        <v>0</v>
      </c>
      <c r="G907" s="745"/>
      <c r="H907" s="1312"/>
      <c r="I907" s="1312"/>
      <c r="J907" s="1313"/>
      <c r="K907" s="1526" t="str">
        <f t="shared" si="166"/>
        <v/>
      </c>
      <c r="L907" s="496"/>
    </row>
    <row r="908" spans="1:12" hidden="1">
      <c r="A908" s="9">
        <v>735</v>
      </c>
      <c r="B908" s="1261"/>
      <c r="C908" s="1262"/>
      <c r="D908" s="1263"/>
      <c r="E908" s="1527"/>
      <c r="F908" s="762"/>
      <c r="G908" s="762"/>
      <c r="H908" s="762"/>
      <c r="I908" s="762"/>
      <c r="J908" s="763"/>
      <c r="K908" s="1526" t="str">
        <f t="shared" si="166"/>
        <v/>
      </c>
      <c r="L908" s="496"/>
    </row>
    <row r="909" spans="1:12" hidden="1">
      <c r="A909" s="9">
        <v>740</v>
      </c>
      <c r="B909" s="1264">
        <v>98</v>
      </c>
      <c r="C909" s="2133" t="s">
        <v>865</v>
      </c>
      <c r="D909" s="2134"/>
      <c r="E909" s="1513"/>
      <c r="F909" s="774">
        <f>G909+H909+I909+J909</f>
        <v>0</v>
      </c>
      <c r="G909" s="767">
        <v>0</v>
      </c>
      <c r="H909" s="768">
        <v>0</v>
      </c>
      <c r="I909" s="768">
        <v>0</v>
      </c>
      <c r="J909" s="769">
        <v>0</v>
      </c>
      <c r="K909" s="1526" t="str">
        <f t="shared" si="166"/>
        <v/>
      </c>
      <c r="L909" s="496"/>
    </row>
    <row r="910" spans="1:12" hidden="1">
      <c r="A910" s="9">
        <v>745</v>
      </c>
      <c r="B910" s="1265"/>
      <c r="C910" s="1266"/>
      <c r="D910" s="1267"/>
      <c r="E910" s="384"/>
      <c r="F910" s="384"/>
      <c r="G910" s="384"/>
      <c r="H910" s="384"/>
      <c r="I910" s="384"/>
      <c r="J910" s="385"/>
      <c r="K910" s="1526" t="str">
        <f t="shared" si="166"/>
        <v/>
      </c>
      <c r="L910" s="496"/>
    </row>
    <row r="911" spans="1:12" hidden="1">
      <c r="A911" s="8">
        <v>750</v>
      </c>
      <c r="B911" s="1268"/>
      <c r="C911" s="1122"/>
      <c r="D911" s="1263"/>
      <c r="E911" s="386"/>
      <c r="F911" s="386"/>
      <c r="G911" s="386"/>
      <c r="H911" s="386"/>
      <c r="I911" s="386"/>
      <c r="J911" s="387"/>
      <c r="K911" s="1526" t="str">
        <f t="shared" si="166"/>
        <v/>
      </c>
      <c r="L911" s="496"/>
    </row>
    <row r="912" spans="1:12" hidden="1">
      <c r="A912" s="9">
        <v>755</v>
      </c>
      <c r="B912" s="1269"/>
      <c r="C912" s="1270"/>
      <c r="D912" s="1263"/>
      <c r="E912" s="386"/>
      <c r="F912" s="386"/>
      <c r="G912" s="386"/>
      <c r="H912" s="386"/>
      <c r="I912" s="386"/>
      <c r="J912" s="387"/>
      <c r="K912" s="1526" t="str">
        <f t="shared" si="166"/>
        <v/>
      </c>
      <c r="L912" s="496"/>
    </row>
    <row r="913" spans="1:12" ht="16.5" thickBot="1">
      <c r="A913" s="9">
        <v>760</v>
      </c>
      <c r="B913" s="1271"/>
      <c r="C913" s="1271" t="s">
        <v>1933</v>
      </c>
      <c r="D913" s="1272">
        <f>+B913</f>
        <v>0</v>
      </c>
      <c r="E913" s="479">
        <f t="shared" ref="E913:J913" si="177">SUM(E797,E800,E806,E814,E815,E833,E837,E843,E846,E847,E848,E849,E850,E859,E866,E867,E868,E869,E876,E880,E881,E882,E883,E886,E887,E895,E898,E899,E904)+E909</f>
        <v>661269</v>
      </c>
      <c r="F913" s="480">
        <f t="shared" si="177"/>
        <v>637592</v>
      </c>
      <c r="G913" s="759">
        <f t="shared" si="177"/>
        <v>508516</v>
      </c>
      <c r="H913" s="760">
        <f t="shared" si="177"/>
        <v>0</v>
      </c>
      <c r="I913" s="760">
        <f t="shared" si="177"/>
        <v>2390</v>
      </c>
      <c r="J913" s="761">
        <f t="shared" si="177"/>
        <v>126686</v>
      </c>
      <c r="K913" s="1526">
        <f t="shared" si="166"/>
        <v>1</v>
      </c>
      <c r="L913" s="1520" t="str">
        <f>LEFT(C794,1)</f>
        <v>1</v>
      </c>
    </row>
    <row r="914" spans="1:12" ht="16.5" thickTop="1">
      <c r="A914" s="8">
        <v>765</v>
      </c>
      <c r="B914" s="1273"/>
      <c r="C914" s="1274"/>
      <c r="D914" s="1125"/>
      <c r="E914" s="775"/>
      <c r="F914" s="775"/>
      <c r="G914" s="775"/>
      <c r="H914" s="775"/>
      <c r="I914" s="775"/>
      <c r="J914" s="775"/>
      <c r="K914" s="4">
        <f>K913</f>
        <v>1</v>
      </c>
      <c r="L914" s="495"/>
    </row>
    <row r="915" spans="1:12">
      <c r="A915" s="8">
        <v>775</v>
      </c>
      <c r="B915" s="1184"/>
      <c r="C915" s="1275"/>
      <c r="D915" s="1276"/>
      <c r="E915" s="776"/>
      <c r="F915" s="776"/>
      <c r="G915" s="776"/>
      <c r="H915" s="776"/>
      <c r="I915" s="776"/>
      <c r="J915" s="776"/>
      <c r="K915" s="4">
        <f>K913</f>
        <v>1</v>
      </c>
      <c r="L915" s="495"/>
    </row>
    <row r="916" spans="1:12">
      <c r="A916" s="9">
        <v>780</v>
      </c>
      <c r="B916" s="775"/>
      <c r="C916" s="1122"/>
      <c r="D916" s="1148"/>
      <c r="E916" s="776"/>
      <c r="F916" s="776"/>
      <c r="G916" s="776"/>
      <c r="H916" s="776"/>
      <c r="I916" s="776"/>
      <c r="J916" s="776"/>
      <c r="K916" s="1901">
        <f>(IF(SUM(K927:K948)&lt;&gt;0,$K$2,""))</f>
        <v>1</v>
      </c>
      <c r="L916" s="495"/>
    </row>
    <row r="917" spans="1:12">
      <c r="A917" s="9">
        <v>785</v>
      </c>
      <c r="B917" s="2135" t="str">
        <f>$B$7</f>
        <v>ОТЧЕТНИ ДАННИ ПО ЕБК ЗА ИЗПЪЛНЕНИЕТО НА БЮДЖЕТА</v>
      </c>
      <c r="C917" s="2136"/>
      <c r="D917" s="2136"/>
      <c r="E917" s="776"/>
      <c r="F917" s="776"/>
      <c r="G917" s="776"/>
      <c r="H917" s="776"/>
      <c r="I917" s="776"/>
      <c r="J917" s="776"/>
      <c r="K917" s="1901">
        <f>(IF(SUM(K927:K948)&lt;&gt;0,$K$2,""))</f>
        <v>1</v>
      </c>
      <c r="L917" s="495"/>
    </row>
    <row r="918" spans="1:12">
      <c r="A918" s="9">
        <v>790</v>
      </c>
      <c r="B918" s="775"/>
      <c r="C918" s="1122"/>
      <c r="D918" s="1148"/>
      <c r="E918" s="1149" t="s">
        <v>2184</v>
      </c>
      <c r="F918" s="1149" t="s">
        <v>2083</v>
      </c>
      <c r="G918" s="776"/>
      <c r="H918" s="776"/>
      <c r="I918" s="776"/>
      <c r="J918" s="776"/>
      <c r="K918" s="1901">
        <f>(IF(SUM(K927:K948)&lt;&gt;0,$K$2,""))</f>
        <v>1</v>
      </c>
      <c r="L918" s="495"/>
    </row>
    <row r="919" spans="1:12" ht="18.75">
      <c r="A919" s="9">
        <v>795</v>
      </c>
      <c r="B919" s="2137" t="str">
        <f>$B$9</f>
        <v>ОБЛАСТНА АДМИНИСТРАЦИЯ ПАЗАРДЖИК</v>
      </c>
      <c r="C919" s="2138"/>
      <c r="D919" s="2139"/>
      <c r="E919" s="1068">
        <f>$E$9</f>
        <v>42736</v>
      </c>
      <c r="F919" s="1153">
        <f>$F$9</f>
        <v>43100</v>
      </c>
      <c r="G919" s="776"/>
      <c r="H919" s="776"/>
      <c r="I919" s="776"/>
      <c r="J919" s="776"/>
      <c r="K919" s="1901">
        <f>(IF(SUM(K927:K948)&lt;&gt;0,$K$2,""))</f>
        <v>1</v>
      </c>
      <c r="L919" s="495"/>
    </row>
    <row r="920" spans="1:12">
      <c r="A920" s="8">
        <v>805</v>
      </c>
      <c r="B920" s="1154" t="str">
        <f>$B$10</f>
        <v xml:space="preserve">                                                            (наименование на разпоредителя с бюджет)</v>
      </c>
      <c r="C920" s="775"/>
      <c r="D920" s="1125"/>
      <c r="E920" s="1155"/>
      <c r="F920" s="1155"/>
      <c r="G920" s="776"/>
      <c r="H920" s="776"/>
      <c r="I920" s="776"/>
      <c r="J920" s="776"/>
      <c r="K920" s="1901">
        <f>(IF(SUM(K927:K948)&lt;&gt;0,$K$2,""))</f>
        <v>1</v>
      </c>
      <c r="L920" s="495"/>
    </row>
    <row r="921" spans="1:12">
      <c r="A921" s="9">
        <v>810</v>
      </c>
      <c r="B921" s="1154"/>
      <c r="C921" s="775"/>
      <c r="D921" s="1125"/>
      <c r="E921" s="1154"/>
      <c r="F921" s="775"/>
      <c r="G921" s="776"/>
      <c r="H921" s="776"/>
      <c r="I921" s="776"/>
      <c r="J921" s="776"/>
      <c r="K921" s="1901">
        <f>(IF(SUM(K927:K948)&lt;&gt;0,$K$2,""))</f>
        <v>1</v>
      </c>
      <c r="L921" s="495"/>
    </row>
    <row r="922" spans="1:12" ht="19.5">
      <c r="A922" s="9">
        <v>815</v>
      </c>
      <c r="B922" s="2140" t="str">
        <f>$B$12</f>
        <v xml:space="preserve">Министерски съвет </v>
      </c>
      <c r="C922" s="2141"/>
      <c r="D922" s="2142"/>
      <c r="E922" s="1156" t="s">
        <v>1202</v>
      </c>
      <c r="F922" s="1900" t="str">
        <f>$F$12</f>
        <v>0300</v>
      </c>
      <c r="G922" s="776"/>
      <c r="H922" s="776"/>
      <c r="I922" s="776"/>
      <c r="J922" s="776"/>
      <c r="K922" s="1901">
        <f>(IF(SUM(K927:K948)&lt;&gt;0,$K$2,""))</f>
        <v>1</v>
      </c>
      <c r="L922" s="495"/>
    </row>
    <row r="923" spans="1:12">
      <c r="A923" s="13">
        <v>525</v>
      </c>
      <c r="B923" s="1158" t="str">
        <f>$B$13</f>
        <v xml:space="preserve">                                             (наименование на първостепенния разпоредител с бюджет)</v>
      </c>
      <c r="C923" s="775"/>
      <c r="D923" s="1125"/>
      <c r="E923" s="1159"/>
      <c r="F923" s="1160"/>
      <c r="G923" s="776"/>
      <c r="H923" s="776"/>
      <c r="I923" s="776"/>
      <c r="J923" s="776"/>
      <c r="K923" s="1901">
        <f>(IF(SUM(K927:K948)&lt;&gt;0,$K$2,""))</f>
        <v>1</v>
      </c>
      <c r="L923" s="495"/>
    </row>
    <row r="924" spans="1:12" ht="19.5">
      <c r="A924" s="8">
        <v>820</v>
      </c>
      <c r="B924" s="1277"/>
      <c r="C924" s="1277"/>
      <c r="D924" s="1278" t="s">
        <v>1316</v>
      </c>
      <c r="E924" s="1279">
        <f>$E$15</f>
        <v>0</v>
      </c>
      <c r="F924" s="1280" t="str">
        <f>$F$15</f>
        <v>БЮДЖЕТ</v>
      </c>
      <c r="G924" s="386"/>
      <c r="H924" s="386"/>
      <c r="I924" s="386"/>
      <c r="J924" s="386"/>
      <c r="K924" s="1901">
        <f>(IF(SUM(K927:K948)&lt;&gt;0,$K$2,""))</f>
        <v>1</v>
      </c>
      <c r="L924" s="495"/>
    </row>
    <row r="925" spans="1:12" ht="16.5" thickBot="1">
      <c r="A925" s="9">
        <v>821</v>
      </c>
      <c r="B925" s="1155"/>
      <c r="C925" s="1122"/>
      <c r="D925" s="1281" t="s">
        <v>924</v>
      </c>
      <c r="E925" s="776"/>
      <c r="F925" s="1282" t="s">
        <v>2187</v>
      </c>
      <c r="G925" s="1282"/>
      <c r="H925" s="386"/>
      <c r="I925" s="1282"/>
      <c r="J925" s="386"/>
      <c r="K925" s="1901">
        <f>(IF(SUM(K927:K948)&lt;&gt;0,$K$2,""))</f>
        <v>1</v>
      </c>
      <c r="L925" s="495"/>
    </row>
    <row r="926" spans="1:12">
      <c r="A926" s="9">
        <v>822</v>
      </c>
      <c r="B926" s="1283" t="s">
        <v>867</v>
      </c>
      <c r="C926" s="1284" t="s">
        <v>868</v>
      </c>
      <c r="D926" s="1285" t="s">
        <v>869</v>
      </c>
      <c r="E926" s="1286" t="s">
        <v>870</v>
      </c>
      <c r="F926" s="1287" t="s">
        <v>871</v>
      </c>
      <c r="G926" s="777"/>
      <c r="H926" s="777"/>
      <c r="I926" s="777"/>
      <c r="J926" s="777"/>
      <c r="K926" s="1901">
        <f>(IF(SUM(K927:K948)&lt;&gt;0,$K$2,""))</f>
        <v>1</v>
      </c>
      <c r="L926" s="495"/>
    </row>
    <row r="927" spans="1:12">
      <c r="A927" s="9">
        <v>823</v>
      </c>
      <c r="B927" s="1288"/>
      <c r="C927" s="1289" t="s">
        <v>872</v>
      </c>
      <c r="D927" s="1290" t="s">
        <v>873</v>
      </c>
      <c r="E927" s="1314">
        <v>30</v>
      </c>
      <c r="F927" s="1315">
        <v>30</v>
      </c>
      <c r="G927" s="777"/>
      <c r="H927" s="777"/>
      <c r="I927" s="777"/>
      <c r="J927" s="777"/>
      <c r="K927" s="212">
        <f t="shared" ref="K927:K948" si="178">(IF($E927&lt;&gt;0,$K$2,IF($F927&lt;&gt;0,$K$2,"")))</f>
        <v>1</v>
      </c>
      <c r="L927" s="495"/>
    </row>
    <row r="928" spans="1:12">
      <c r="A928" s="9">
        <v>825</v>
      </c>
      <c r="B928" s="1291"/>
      <c r="C928" s="1292" t="s">
        <v>874</v>
      </c>
      <c r="D928" s="1293" t="s">
        <v>875</v>
      </c>
      <c r="E928" s="1316">
        <v>8</v>
      </c>
      <c r="F928" s="1317">
        <v>8</v>
      </c>
      <c r="G928" s="777"/>
      <c r="H928" s="777"/>
      <c r="I928" s="777"/>
      <c r="J928" s="777"/>
      <c r="K928" s="212">
        <f t="shared" si="178"/>
        <v>1</v>
      </c>
      <c r="L928" s="495"/>
    </row>
    <row r="929" spans="1:12">
      <c r="A929" s="9"/>
      <c r="B929" s="1294"/>
      <c r="C929" s="1295" t="s">
        <v>876</v>
      </c>
      <c r="D929" s="1296" t="s">
        <v>877</v>
      </c>
      <c r="E929" s="1318">
        <v>22</v>
      </c>
      <c r="F929" s="1319">
        <v>22</v>
      </c>
      <c r="G929" s="777"/>
      <c r="H929" s="777"/>
      <c r="I929" s="777"/>
      <c r="J929" s="777"/>
      <c r="K929" s="212">
        <f t="shared" si="178"/>
        <v>1</v>
      </c>
      <c r="L929" s="495"/>
    </row>
    <row r="930" spans="1:12">
      <c r="A930" s="9"/>
      <c r="B930" s="1288"/>
      <c r="C930" s="1289" t="s">
        <v>878</v>
      </c>
      <c r="D930" s="1290" t="s">
        <v>879</v>
      </c>
      <c r="E930" s="1320">
        <v>30</v>
      </c>
      <c r="F930" s="1321">
        <v>30</v>
      </c>
      <c r="G930" s="777"/>
      <c r="H930" s="777"/>
      <c r="I930" s="777"/>
      <c r="J930" s="777"/>
      <c r="K930" s="212">
        <f t="shared" si="178"/>
        <v>1</v>
      </c>
      <c r="L930" s="495"/>
    </row>
    <row r="931" spans="1:12">
      <c r="A931" s="9"/>
      <c r="B931" s="1291"/>
      <c r="C931" s="1292" t="s">
        <v>880</v>
      </c>
      <c r="D931" s="1293" t="s">
        <v>875</v>
      </c>
      <c r="E931" s="1316">
        <v>8</v>
      </c>
      <c r="F931" s="1317">
        <v>8</v>
      </c>
      <c r="G931" s="777"/>
      <c r="H931" s="777"/>
      <c r="I931" s="777"/>
      <c r="J931" s="777"/>
      <c r="K931" s="212">
        <f t="shared" si="178"/>
        <v>1</v>
      </c>
      <c r="L931" s="495"/>
    </row>
    <row r="932" spans="1:12">
      <c r="A932" s="9"/>
      <c r="B932" s="1297"/>
      <c r="C932" s="1298" t="s">
        <v>881</v>
      </c>
      <c r="D932" s="1299" t="s">
        <v>882</v>
      </c>
      <c r="E932" s="1322">
        <v>22</v>
      </c>
      <c r="F932" s="1323">
        <v>22</v>
      </c>
      <c r="G932" s="777"/>
      <c r="H932" s="777"/>
      <c r="I932" s="777"/>
      <c r="J932" s="777"/>
      <c r="K932" s="212">
        <f t="shared" si="178"/>
        <v>1</v>
      </c>
      <c r="L932" s="495"/>
    </row>
    <row r="933" spans="1:12">
      <c r="A933" s="9"/>
      <c r="B933" s="1288"/>
      <c r="C933" s="1289" t="s">
        <v>883</v>
      </c>
      <c r="D933" s="1290" t="s">
        <v>884</v>
      </c>
      <c r="E933" s="1324">
        <v>9981.8666666666668</v>
      </c>
      <c r="F933" s="1325">
        <v>9963.1333333333332</v>
      </c>
      <c r="G933" s="777"/>
      <c r="H933" s="777"/>
      <c r="I933" s="777"/>
      <c r="J933" s="777"/>
      <c r="K933" s="212">
        <f t="shared" si="178"/>
        <v>1</v>
      </c>
      <c r="L933" s="495"/>
    </row>
    <row r="934" spans="1:12">
      <c r="A934" s="9"/>
      <c r="B934" s="1291"/>
      <c r="C934" s="1300" t="s">
        <v>885</v>
      </c>
      <c r="D934" s="1301" t="s">
        <v>886</v>
      </c>
      <c r="E934" s="1326">
        <v>12771.25</v>
      </c>
      <c r="F934" s="1327">
        <v>12722.375</v>
      </c>
      <c r="G934" s="777"/>
      <c r="H934" s="777"/>
      <c r="I934" s="777"/>
      <c r="J934" s="777"/>
      <c r="K934" s="212">
        <f t="shared" si="178"/>
        <v>1</v>
      </c>
      <c r="L934" s="495"/>
    </row>
    <row r="935" spans="1:12">
      <c r="A935" s="9"/>
      <c r="B935" s="1297"/>
      <c r="C935" s="1295" t="s">
        <v>887</v>
      </c>
      <c r="D935" s="1296" t="s">
        <v>888</v>
      </c>
      <c r="E935" s="1328">
        <v>8967.545454545454</v>
      </c>
      <c r="F935" s="1329">
        <v>8959.7727272727279</v>
      </c>
      <c r="G935" s="777"/>
      <c r="H935" s="777"/>
      <c r="I935" s="777"/>
      <c r="J935" s="777"/>
      <c r="K935" s="212">
        <f t="shared" si="178"/>
        <v>1</v>
      </c>
      <c r="L935" s="495"/>
    </row>
    <row r="936" spans="1:12">
      <c r="A936" s="9"/>
      <c r="B936" s="1288"/>
      <c r="C936" s="1289" t="s">
        <v>889</v>
      </c>
      <c r="D936" s="1290" t="s">
        <v>890</v>
      </c>
      <c r="E936" s="1320"/>
      <c r="F936" s="1321">
        <v>4</v>
      </c>
      <c r="G936" s="777"/>
      <c r="H936" s="777"/>
      <c r="I936" s="777"/>
      <c r="J936" s="777"/>
      <c r="K936" s="212">
        <f t="shared" si="178"/>
        <v>1</v>
      </c>
      <c r="L936" s="495"/>
    </row>
    <row r="937" spans="1:12">
      <c r="A937" s="9"/>
      <c r="B937" s="1291"/>
      <c r="C937" s="1300" t="s">
        <v>891</v>
      </c>
      <c r="D937" s="1301" t="s">
        <v>892</v>
      </c>
      <c r="E937" s="1330"/>
      <c r="F937" s="1331">
        <v>4</v>
      </c>
      <c r="G937" s="777"/>
      <c r="H937" s="777"/>
      <c r="I937" s="777"/>
      <c r="J937" s="777"/>
      <c r="K937" s="212">
        <f t="shared" si="178"/>
        <v>1</v>
      </c>
      <c r="L937" s="495"/>
    </row>
    <row r="938" spans="1:12" hidden="1">
      <c r="A938" s="9"/>
      <c r="B938" s="1297"/>
      <c r="C938" s="1295" t="s">
        <v>893</v>
      </c>
      <c r="D938" s="1296" t="s">
        <v>894</v>
      </c>
      <c r="E938" s="1318"/>
      <c r="F938" s="1319"/>
      <c r="G938" s="777"/>
      <c r="H938" s="777"/>
      <c r="I938" s="777"/>
      <c r="J938" s="777"/>
      <c r="K938" s="212" t="str">
        <f t="shared" si="178"/>
        <v/>
      </c>
      <c r="L938" s="495"/>
    </row>
    <row r="939" spans="1:12" hidden="1">
      <c r="A939" s="9"/>
      <c r="B939" s="1288"/>
      <c r="C939" s="1289" t="s">
        <v>895</v>
      </c>
      <c r="D939" s="1290" t="s">
        <v>1749</v>
      </c>
      <c r="E939" s="1320"/>
      <c r="F939" s="1321"/>
      <c r="G939" s="777"/>
      <c r="H939" s="777"/>
      <c r="I939" s="777"/>
      <c r="J939" s="777"/>
      <c r="K939" s="212" t="str">
        <f t="shared" si="178"/>
        <v/>
      </c>
      <c r="L939" s="495"/>
    </row>
    <row r="940" spans="1:12" ht="31.5" hidden="1">
      <c r="A940" s="9"/>
      <c r="B940" s="1288"/>
      <c r="C940" s="1289" t="s">
        <v>1750</v>
      </c>
      <c r="D940" s="1290" t="s">
        <v>1445</v>
      </c>
      <c r="E940" s="1332"/>
      <c r="F940" s="1333"/>
      <c r="G940" s="777"/>
      <c r="H940" s="777"/>
      <c r="I940" s="777"/>
      <c r="J940" s="777"/>
      <c r="K940" s="212" t="str">
        <f t="shared" si="178"/>
        <v/>
      </c>
      <c r="L940" s="495"/>
    </row>
    <row r="941" spans="1:12" hidden="1">
      <c r="A941" s="9"/>
      <c r="B941" s="1288"/>
      <c r="C941" s="1289" t="s">
        <v>1751</v>
      </c>
      <c r="D941" s="1290" t="s">
        <v>1443</v>
      </c>
      <c r="E941" s="1320"/>
      <c r="F941" s="1321"/>
      <c r="G941" s="777"/>
      <c r="H941" s="777"/>
      <c r="I941" s="777"/>
      <c r="J941" s="777"/>
      <c r="K941" s="212" t="str">
        <f t="shared" si="178"/>
        <v/>
      </c>
      <c r="L941" s="495"/>
    </row>
    <row r="942" spans="1:12" ht="31.5" hidden="1">
      <c r="A942" s="9"/>
      <c r="B942" s="1288"/>
      <c r="C942" s="1289" t="s">
        <v>1752</v>
      </c>
      <c r="D942" s="1290" t="s">
        <v>1444</v>
      </c>
      <c r="E942" s="1320"/>
      <c r="F942" s="1321"/>
      <c r="G942" s="777"/>
      <c r="H942" s="777"/>
      <c r="I942" s="777"/>
      <c r="J942" s="777"/>
      <c r="K942" s="212" t="str">
        <f t="shared" si="178"/>
        <v/>
      </c>
      <c r="L942" s="495"/>
    </row>
    <row r="943" spans="1:12" ht="31.5" hidden="1">
      <c r="A943" s="11"/>
      <c r="B943" s="1288"/>
      <c r="C943" s="1289" t="s">
        <v>1753</v>
      </c>
      <c r="D943" s="1290" t="s">
        <v>1754</v>
      </c>
      <c r="E943" s="1320"/>
      <c r="F943" s="1321"/>
      <c r="G943" s="777"/>
      <c r="H943" s="777"/>
      <c r="I943" s="777"/>
      <c r="J943" s="777"/>
      <c r="K943" s="212" t="str">
        <f t="shared" si="178"/>
        <v/>
      </c>
      <c r="L943" s="495"/>
    </row>
    <row r="944" spans="1:12" hidden="1">
      <c r="A944" s="11">
        <v>905</v>
      </c>
      <c r="B944" s="1288"/>
      <c r="C944" s="1289" t="s">
        <v>1755</v>
      </c>
      <c r="D944" s="1290" t="s">
        <v>1756</v>
      </c>
      <c r="E944" s="1320"/>
      <c r="F944" s="1321"/>
      <c r="G944" s="777"/>
      <c r="H944" s="777"/>
      <c r="I944" s="777"/>
      <c r="J944" s="777"/>
      <c r="K944" s="212" t="str">
        <f t="shared" si="178"/>
        <v/>
      </c>
      <c r="L944" s="495"/>
    </row>
    <row r="945" spans="1:12" hidden="1">
      <c r="A945" s="11">
        <v>906</v>
      </c>
      <c r="B945" s="1288"/>
      <c r="C945" s="1289" t="s">
        <v>1757</v>
      </c>
      <c r="D945" s="1290" t="s">
        <v>1758</v>
      </c>
      <c r="E945" s="1320"/>
      <c r="F945" s="1321"/>
      <c r="G945" s="777"/>
      <c r="H945" s="777"/>
      <c r="I945" s="777"/>
      <c r="J945" s="777"/>
      <c r="K945" s="212" t="str">
        <f t="shared" si="178"/>
        <v/>
      </c>
      <c r="L945" s="495"/>
    </row>
    <row r="946" spans="1:12" hidden="1">
      <c r="A946" s="11">
        <v>907</v>
      </c>
      <c r="B946" s="1288"/>
      <c r="C946" s="1289" t="s">
        <v>1759</v>
      </c>
      <c r="D946" s="1290" t="s">
        <v>1760</v>
      </c>
      <c r="E946" s="1320"/>
      <c r="F946" s="1321"/>
      <c r="G946" s="777"/>
      <c r="H946" s="777"/>
      <c r="I946" s="777"/>
      <c r="J946" s="777"/>
      <c r="K946" s="212" t="str">
        <f t="shared" si="178"/>
        <v/>
      </c>
      <c r="L946" s="495"/>
    </row>
    <row r="947" spans="1:12" hidden="1">
      <c r="A947" s="11">
        <v>910</v>
      </c>
      <c r="B947" s="1288"/>
      <c r="C947" s="1289" t="s">
        <v>1761</v>
      </c>
      <c r="D947" s="1290" t="s">
        <v>1762</v>
      </c>
      <c r="E947" s="1320"/>
      <c r="F947" s="1321"/>
      <c r="G947" s="777"/>
      <c r="H947" s="777"/>
      <c r="I947" s="777"/>
      <c r="J947" s="777"/>
      <c r="K947" s="212" t="str">
        <f t="shared" si="178"/>
        <v/>
      </c>
      <c r="L947" s="495"/>
    </row>
    <row r="948" spans="1:12" ht="16.5" hidden="1" thickBot="1">
      <c r="A948" s="11">
        <v>911</v>
      </c>
      <c r="B948" s="1302"/>
      <c r="C948" s="1303" t="s">
        <v>1763</v>
      </c>
      <c r="D948" s="1304" t="s">
        <v>1764</v>
      </c>
      <c r="E948" s="1334"/>
      <c r="F948" s="1335"/>
      <c r="G948" s="777"/>
      <c r="H948" s="777"/>
      <c r="I948" s="777"/>
      <c r="J948" s="777"/>
      <c r="K948" s="212" t="str">
        <f t="shared" si="178"/>
        <v/>
      </c>
      <c r="L948" s="495"/>
    </row>
    <row r="949" spans="1:12">
      <c r="B949" s="1305" t="s">
        <v>2081</v>
      </c>
      <c r="C949" s="1306"/>
      <c r="D949" s="1307"/>
      <c r="E949" s="777"/>
      <c r="F949" s="777"/>
      <c r="G949" s="777"/>
      <c r="H949" s="777"/>
      <c r="I949" s="777"/>
      <c r="J949" s="777"/>
      <c r="K949" s="4">
        <f>K913</f>
        <v>1</v>
      </c>
      <c r="L949" s="495"/>
    </row>
    <row r="950" spans="1:12" ht="36" hidden="1" customHeight="1"/>
    <row r="951" spans="1:12" hidden="1"/>
    <row r="952" spans="1:12">
      <c r="B952" s="1124"/>
      <c r="C952" s="1124"/>
      <c r="D952" s="1143"/>
      <c r="E952" s="15"/>
      <c r="F952" s="15"/>
      <c r="G952" s="15"/>
      <c r="H952" s="15"/>
      <c r="I952" s="15"/>
      <c r="J952" s="15"/>
      <c r="K952" s="1526">
        <f>(IF($E1086&lt;&gt;0,$K$2,IF($F1086&lt;&gt;0,$K$2,IF($G1086&lt;&gt;0,$K$2,IF($H1086&lt;&gt;0,$K$2,IF($I1086&lt;&gt;0,$K$2,IF($J1086&lt;&gt;0,$K$2,"")))))))</f>
        <v>1</v>
      </c>
      <c r="L952" s="495"/>
    </row>
    <row r="953" spans="1:12">
      <c r="B953" s="1124"/>
      <c r="C953" s="1144"/>
      <c r="D953" s="1145"/>
      <c r="E953" s="15"/>
      <c r="F953" s="15"/>
      <c r="G953" s="15"/>
      <c r="H953" s="15"/>
      <c r="I953" s="15"/>
      <c r="J953" s="15"/>
      <c r="K953" s="1526">
        <f>(IF($E1086&lt;&gt;0,$K$2,IF($F1086&lt;&gt;0,$K$2,IF($G1086&lt;&gt;0,$K$2,IF($H1086&lt;&gt;0,$K$2,IF($I1086&lt;&gt;0,$K$2,IF($J1086&lt;&gt;0,$K$2,"")))))))</f>
        <v>1</v>
      </c>
      <c r="L953" s="495"/>
    </row>
    <row r="954" spans="1:12">
      <c r="B954" s="2135" t="str">
        <f>$B$7</f>
        <v>ОТЧЕТНИ ДАННИ ПО ЕБК ЗА ИЗПЪЛНЕНИЕТО НА БЮДЖЕТА</v>
      </c>
      <c r="C954" s="2136"/>
      <c r="D954" s="2136"/>
      <c r="E954" s="1146"/>
      <c r="F954" s="1146"/>
      <c r="G954" s="1147"/>
      <c r="H954" s="1147"/>
      <c r="I954" s="1147"/>
      <c r="J954" s="1147"/>
      <c r="K954" s="1526">
        <f>(IF($E1086&lt;&gt;0,$K$2,IF($F1086&lt;&gt;0,$K$2,IF($G1086&lt;&gt;0,$K$2,IF($H1086&lt;&gt;0,$K$2,IF($I1086&lt;&gt;0,$K$2,IF($J1086&lt;&gt;0,$K$2,"")))))))</f>
        <v>1</v>
      </c>
      <c r="L954" s="495"/>
    </row>
    <row r="955" spans="1:12">
      <c r="B955" s="775"/>
      <c r="C955" s="1122"/>
      <c r="D955" s="1148"/>
      <c r="E955" s="1149" t="s">
        <v>2184</v>
      </c>
      <c r="F955" s="1149" t="s">
        <v>2083</v>
      </c>
      <c r="G955" s="776"/>
      <c r="H955" s="1150" t="s">
        <v>1319</v>
      </c>
      <c r="I955" s="1151"/>
      <c r="J955" s="1152"/>
      <c r="K955" s="1526">
        <f>(IF($E1086&lt;&gt;0,$K$2,IF($F1086&lt;&gt;0,$K$2,IF($G1086&lt;&gt;0,$K$2,IF($H1086&lt;&gt;0,$K$2,IF($I1086&lt;&gt;0,$K$2,IF($J1086&lt;&gt;0,$K$2,"")))))))</f>
        <v>1</v>
      </c>
      <c r="L955" s="495"/>
    </row>
    <row r="956" spans="1:12" ht="18.75">
      <c r="B956" s="2137" t="str">
        <f>$B$9</f>
        <v>ОБЛАСТНА АДМИНИСТРАЦИЯ ПАЗАРДЖИК</v>
      </c>
      <c r="C956" s="2138"/>
      <c r="D956" s="2139"/>
      <c r="E956" s="1068">
        <f>$E$9</f>
        <v>42736</v>
      </c>
      <c r="F956" s="1153">
        <f>$F$9</f>
        <v>43100</v>
      </c>
      <c r="G956" s="776"/>
      <c r="H956" s="776"/>
      <c r="I956" s="776"/>
      <c r="J956" s="776"/>
      <c r="K956" s="1526">
        <f>(IF($E1086&lt;&gt;0,$K$2,IF($F1086&lt;&gt;0,$K$2,IF($G1086&lt;&gt;0,$K$2,IF($H1086&lt;&gt;0,$K$2,IF($I1086&lt;&gt;0,$K$2,IF($J1086&lt;&gt;0,$K$2,"")))))))</f>
        <v>1</v>
      </c>
      <c r="L956" s="495"/>
    </row>
    <row r="957" spans="1:12">
      <c r="B957" s="1154" t="str">
        <f>$B$10</f>
        <v xml:space="preserve">                                                            (наименование на разпоредителя с бюджет)</v>
      </c>
      <c r="C957" s="775"/>
      <c r="D957" s="1125"/>
      <c r="E957" s="1155"/>
      <c r="F957" s="1155"/>
      <c r="G957" s="776"/>
      <c r="H957" s="776"/>
      <c r="I957" s="776"/>
      <c r="J957" s="776"/>
      <c r="K957" s="1526">
        <f>(IF($E1086&lt;&gt;0,$K$2,IF($F1086&lt;&gt;0,$K$2,IF($G1086&lt;&gt;0,$K$2,IF($H1086&lt;&gt;0,$K$2,IF($I1086&lt;&gt;0,$K$2,IF($J1086&lt;&gt;0,$K$2,"")))))))</f>
        <v>1</v>
      </c>
      <c r="L957" s="495"/>
    </row>
    <row r="958" spans="1:12">
      <c r="B958" s="1154"/>
      <c r="C958" s="775"/>
      <c r="D958" s="1125"/>
      <c r="E958" s="1154"/>
      <c r="F958" s="775"/>
      <c r="G958" s="776"/>
      <c r="H958" s="776"/>
      <c r="I958" s="776"/>
      <c r="J958" s="776"/>
      <c r="K958" s="1526">
        <f>(IF($E1086&lt;&gt;0,$K$2,IF($F1086&lt;&gt;0,$K$2,IF($G1086&lt;&gt;0,$K$2,IF($H1086&lt;&gt;0,$K$2,IF($I1086&lt;&gt;0,$K$2,IF($J1086&lt;&gt;0,$K$2,"")))))))</f>
        <v>1</v>
      </c>
      <c r="L958" s="495"/>
    </row>
    <row r="959" spans="1:12" ht="19.5">
      <c r="B959" s="2140" t="str">
        <f>$B$12</f>
        <v xml:space="preserve">Министерски съвет </v>
      </c>
      <c r="C959" s="2141"/>
      <c r="D959" s="2142"/>
      <c r="E959" s="1156" t="s">
        <v>1202</v>
      </c>
      <c r="F959" s="1899" t="str">
        <f>$F$12</f>
        <v>0300</v>
      </c>
      <c r="G959" s="1157"/>
      <c r="H959" s="776"/>
      <c r="I959" s="776"/>
      <c r="J959" s="776"/>
      <c r="K959" s="1526">
        <f>(IF($E1086&lt;&gt;0,$K$2,IF($F1086&lt;&gt;0,$K$2,IF($G1086&lt;&gt;0,$K$2,IF($H1086&lt;&gt;0,$K$2,IF($I1086&lt;&gt;0,$K$2,IF($J1086&lt;&gt;0,$K$2,"")))))))</f>
        <v>1</v>
      </c>
      <c r="L959" s="495"/>
    </row>
    <row r="960" spans="1:12">
      <c r="B960" s="1158" t="str">
        <f>$B$13</f>
        <v xml:space="preserve">                                             (наименование на първостепенния разпоредител с бюджет)</v>
      </c>
      <c r="C960" s="775"/>
      <c r="D960" s="1125"/>
      <c r="E960" s="1159"/>
      <c r="F960" s="1160"/>
      <c r="G960" s="776"/>
      <c r="H960" s="776"/>
      <c r="I960" s="776"/>
      <c r="J960" s="776"/>
      <c r="K960" s="1526">
        <f>(IF($E1086&lt;&gt;0,$K$2,IF($F1086&lt;&gt;0,$K$2,IF($G1086&lt;&gt;0,$K$2,IF($H1086&lt;&gt;0,$K$2,IF($I1086&lt;&gt;0,$K$2,IF($J1086&lt;&gt;0,$K$2,"")))))))</f>
        <v>1</v>
      </c>
      <c r="L960" s="495"/>
    </row>
    <row r="961" spans="1:12" ht="19.5">
      <c r="B961" s="1161"/>
      <c r="C961" s="776"/>
      <c r="D961" s="1162" t="s">
        <v>1330</v>
      </c>
      <c r="E961" s="1163">
        <f>$E$15</f>
        <v>0</v>
      </c>
      <c r="F961" s="1504" t="str">
        <f>$F$15</f>
        <v>БЮДЖЕТ</v>
      </c>
      <c r="G961" s="776"/>
      <c r="H961" s="1164"/>
      <c r="I961" s="776"/>
      <c r="J961" s="1164"/>
      <c r="K961" s="1526">
        <f>(IF($E1086&lt;&gt;0,$K$2,IF($F1086&lt;&gt;0,$K$2,IF($G1086&lt;&gt;0,$K$2,IF($H1086&lt;&gt;0,$K$2,IF($I1086&lt;&gt;0,$K$2,IF($J1086&lt;&gt;0,$K$2,"")))))))</f>
        <v>1</v>
      </c>
      <c r="L961" s="495"/>
    </row>
    <row r="962" spans="1:12" ht="16.5" thickBot="1">
      <c r="B962" s="775"/>
      <c r="C962" s="1122"/>
      <c r="D962" s="1148"/>
      <c r="E962" s="1160"/>
      <c r="F962" s="1165"/>
      <c r="G962" s="1166"/>
      <c r="H962" s="1166"/>
      <c r="I962" s="1166"/>
      <c r="J962" s="1167" t="s">
        <v>2187</v>
      </c>
      <c r="K962" s="1526">
        <f>(IF($E1086&lt;&gt;0,$K$2,IF($F1086&lt;&gt;0,$K$2,IF($G1086&lt;&gt;0,$K$2,IF($H1086&lt;&gt;0,$K$2,IF($I1086&lt;&gt;0,$K$2,IF($J1086&lt;&gt;0,$K$2,"")))))))</f>
        <v>1</v>
      </c>
      <c r="L962" s="495"/>
    </row>
    <row r="963" spans="1:12" ht="16.5">
      <c r="B963" s="1168"/>
      <c r="C963" s="1169"/>
      <c r="D963" s="1170" t="s">
        <v>917</v>
      </c>
      <c r="E963" s="1171" t="s">
        <v>2189</v>
      </c>
      <c r="F963" s="477" t="s">
        <v>1217</v>
      </c>
      <c r="G963" s="1172"/>
      <c r="H963" s="1173"/>
      <c r="I963" s="1172"/>
      <c r="J963" s="1174"/>
      <c r="K963" s="1526">
        <f>(IF($E1086&lt;&gt;0,$K$2,IF($F1086&lt;&gt;0,$K$2,IF($G1086&lt;&gt;0,$K$2,IF($H1086&lt;&gt;0,$K$2,IF($I1086&lt;&gt;0,$K$2,IF($J1086&lt;&gt;0,$K$2,"")))))))</f>
        <v>1</v>
      </c>
      <c r="L963" s="495"/>
    </row>
    <row r="964" spans="1:12" ht="56.1" customHeight="1">
      <c r="B964" s="1175" t="s">
        <v>2137</v>
      </c>
      <c r="C964" s="1176" t="s">
        <v>2191</v>
      </c>
      <c r="D964" s="1177" t="s">
        <v>918</v>
      </c>
      <c r="E964" s="1178">
        <f>$C$3</f>
        <v>2017</v>
      </c>
      <c r="F964" s="478" t="s">
        <v>1215</v>
      </c>
      <c r="G964" s="1179" t="s">
        <v>1214</v>
      </c>
      <c r="H964" s="1180" t="s">
        <v>911</v>
      </c>
      <c r="I964" s="1181" t="s">
        <v>1203</v>
      </c>
      <c r="J964" s="1182" t="s">
        <v>1204</v>
      </c>
      <c r="K964" s="1526">
        <f>(IF($E1086&lt;&gt;0,$K$2,IF($F1086&lt;&gt;0,$K$2,IF($G1086&lt;&gt;0,$K$2,IF($H1086&lt;&gt;0,$K$2,IF($I1086&lt;&gt;0,$K$2,IF($J1086&lt;&gt;0,$K$2,"")))))))</f>
        <v>1</v>
      </c>
      <c r="L964" s="495"/>
    </row>
    <row r="965" spans="1:12" ht="69" customHeight="1">
      <c r="B965" s="1183"/>
      <c r="C965" s="1184"/>
      <c r="D965" s="1185" t="s">
        <v>1936</v>
      </c>
      <c r="E965" s="457" t="s">
        <v>1781</v>
      </c>
      <c r="F965" s="457" t="s">
        <v>1782</v>
      </c>
      <c r="G965" s="770" t="s">
        <v>925</v>
      </c>
      <c r="H965" s="771" t="s">
        <v>926</v>
      </c>
      <c r="I965" s="771" t="s">
        <v>898</v>
      </c>
      <c r="J965" s="772" t="s">
        <v>1185</v>
      </c>
      <c r="K965" s="1526">
        <f>(IF($E1086&lt;&gt;0,$K$2,IF($F1086&lt;&gt;0,$K$2,IF($G1086&lt;&gt;0,$K$2,IF($H1086&lt;&gt;0,$K$2,IF($I1086&lt;&gt;0,$K$2,IF($J1086&lt;&gt;0,$K$2,"")))))))</f>
        <v>1</v>
      </c>
      <c r="L965" s="495"/>
    </row>
    <row r="966" spans="1:12">
      <c r="B966" s="1186"/>
      <c r="C966" s="1952">
        <v>0</v>
      </c>
      <c r="D966" s="1524" t="s">
        <v>1720</v>
      </c>
      <c r="E966" s="387"/>
      <c r="F966" s="773"/>
      <c r="G966" s="1187"/>
      <c r="H966" s="779"/>
      <c r="I966" s="779"/>
      <c r="J966" s="780"/>
      <c r="K966" s="1526">
        <f>(IF($E1086&lt;&gt;0,$K$2,IF($F1086&lt;&gt;0,$K$2,IF($G1086&lt;&gt;0,$K$2,IF($H1086&lt;&gt;0,$K$2,IF($I1086&lt;&gt;0,$K$2,IF($J1086&lt;&gt;0,$K$2,"")))))))</f>
        <v>1</v>
      </c>
      <c r="L966" s="495"/>
    </row>
    <row r="967" spans="1:12">
      <c r="B967" s="1188"/>
      <c r="C967" s="1953">
        <f>VLOOKUP(D968,EBK_DEIN2,2,FALSE)</f>
        <v>2282</v>
      </c>
      <c r="D967" s="1525" t="s">
        <v>1168</v>
      </c>
      <c r="E967" s="773"/>
      <c r="F967" s="773"/>
      <c r="G967" s="1189"/>
      <c r="H967" s="781"/>
      <c r="I967" s="781"/>
      <c r="J967" s="782"/>
      <c r="K967" s="1526">
        <f>(IF($E1086&lt;&gt;0,$K$2,IF($F1086&lt;&gt;0,$K$2,IF($G1086&lt;&gt;0,$K$2,IF($H1086&lt;&gt;0,$K$2,IF($I1086&lt;&gt;0,$K$2,IF($J1086&lt;&gt;0,$K$2,"")))))))</f>
        <v>1</v>
      </c>
      <c r="L967" s="495"/>
    </row>
    <row r="968" spans="1:12" ht="31.5">
      <c r="B968" s="1190"/>
      <c r="C968" s="1954">
        <f>+C967</f>
        <v>2282</v>
      </c>
      <c r="D968" s="1523" t="s">
        <v>1551</v>
      </c>
      <c r="E968" s="773"/>
      <c r="F968" s="773"/>
      <c r="G968" s="1189"/>
      <c r="H968" s="781"/>
      <c r="I968" s="781"/>
      <c r="J968" s="782"/>
      <c r="K968" s="1526">
        <f>(IF($E1086&lt;&gt;0,$K$2,IF($F1086&lt;&gt;0,$K$2,IF($G1086&lt;&gt;0,$K$2,IF($H1086&lt;&gt;0,$K$2,IF($I1086&lt;&gt;0,$K$2,IF($J1086&lt;&gt;0,$K$2,"")))))))</f>
        <v>1</v>
      </c>
      <c r="L968" s="495"/>
    </row>
    <row r="969" spans="1:12">
      <c r="B969" s="1191"/>
      <c r="C969" s="1192"/>
      <c r="D969" s="1193" t="s">
        <v>919</v>
      </c>
      <c r="E969" s="773"/>
      <c r="F969" s="773"/>
      <c r="G969" s="1194"/>
      <c r="H969" s="783"/>
      <c r="I969" s="783"/>
      <c r="J969" s="784"/>
      <c r="K969" s="1526">
        <f>(IF($E1086&lt;&gt;0,$K$2,IF($F1086&lt;&gt;0,$K$2,IF($G1086&lt;&gt;0,$K$2,IF($H1086&lt;&gt;0,$K$2,IF($I1086&lt;&gt;0,$K$2,IF($J1086&lt;&gt;0,$K$2,"")))))))</f>
        <v>1</v>
      </c>
      <c r="L969" s="495"/>
    </row>
    <row r="970" spans="1:12" hidden="1">
      <c r="B970" s="1195">
        <v>100</v>
      </c>
      <c r="C970" s="2148" t="s">
        <v>1937</v>
      </c>
      <c r="D970" s="2147"/>
      <c r="E970" s="463">
        <f t="shared" ref="E970:J970" si="179">SUM(E971:E972)</f>
        <v>0</v>
      </c>
      <c r="F970" s="464">
        <f t="shared" si="179"/>
        <v>0</v>
      </c>
      <c r="G970" s="576">
        <f t="shared" si="179"/>
        <v>0</v>
      </c>
      <c r="H970" s="577">
        <f t="shared" si="179"/>
        <v>0</v>
      </c>
      <c r="I970" s="577">
        <f t="shared" si="179"/>
        <v>0</v>
      </c>
      <c r="J970" s="578">
        <f t="shared" si="179"/>
        <v>0</v>
      </c>
      <c r="K970" s="1526" t="str">
        <f>(IF($E970&lt;&gt;0,$K$2,IF($F970&lt;&gt;0,$K$2,IF($G970&lt;&gt;0,$K$2,IF($H970&lt;&gt;0,$K$2,IF($I970&lt;&gt;0,$K$2,IF($J970&lt;&gt;0,$K$2,"")))))))</f>
        <v/>
      </c>
      <c r="L970" s="496"/>
    </row>
    <row r="971" spans="1:12" hidden="1">
      <c r="B971" s="1196"/>
      <c r="C971" s="1197">
        <v>101</v>
      </c>
      <c r="D971" s="1198" t="s">
        <v>1938</v>
      </c>
      <c r="E971" s="620"/>
      <c r="F971" s="629">
        <f>G971+H971+I971+J971</f>
        <v>0</v>
      </c>
      <c r="G971" s="543"/>
      <c r="H971" s="544"/>
      <c r="I971" s="544"/>
      <c r="J971" s="545"/>
      <c r="K971" s="1526" t="str">
        <f t="shared" ref="K971:K1038" si="180">(IF($E971&lt;&gt;0,$K$2,IF($F971&lt;&gt;0,$K$2,IF($G971&lt;&gt;0,$K$2,IF($H971&lt;&gt;0,$K$2,IF($I971&lt;&gt;0,$K$2,IF($J971&lt;&gt;0,$K$2,"")))))))</f>
        <v/>
      </c>
      <c r="L971" s="496"/>
    </row>
    <row r="972" spans="1:12" ht="36" hidden="1" customHeight="1">
      <c r="A972" s="306"/>
      <c r="B972" s="1196"/>
      <c r="C972" s="1199">
        <v>102</v>
      </c>
      <c r="D972" s="1200" t="s">
        <v>1939</v>
      </c>
      <c r="E972" s="626"/>
      <c r="F972" s="630">
        <f>G972+H972+I972+J972</f>
        <v>0</v>
      </c>
      <c r="G972" s="555"/>
      <c r="H972" s="556"/>
      <c r="I972" s="556"/>
      <c r="J972" s="557"/>
      <c r="K972" s="1526" t="str">
        <f t="shared" si="180"/>
        <v/>
      </c>
      <c r="L972" s="496"/>
    </row>
    <row r="973" spans="1:12">
      <c r="A973" s="306"/>
      <c r="B973" s="1195">
        <v>200</v>
      </c>
      <c r="C973" s="2149" t="s">
        <v>1940</v>
      </c>
      <c r="D973" s="2149"/>
      <c r="E973" s="463">
        <f t="shared" ref="E973:J973" si="181">SUM(E974:E978)</f>
        <v>40388</v>
      </c>
      <c r="F973" s="464">
        <f t="shared" si="181"/>
        <v>40080</v>
      </c>
      <c r="G973" s="576">
        <f t="shared" si="181"/>
        <v>31383</v>
      </c>
      <c r="H973" s="577">
        <f t="shared" si="181"/>
        <v>0</v>
      </c>
      <c r="I973" s="577">
        <f t="shared" si="181"/>
        <v>0</v>
      </c>
      <c r="J973" s="578">
        <f t="shared" si="181"/>
        <v>8697</v>
      </c>
      <c r="K973" s="1526">
        <f t="shared" si="180"/>
        <v>1</v>
      </c>
      <c r="L973" s="496"/>
    </row>
    <row r="974" spans="1:12">
      <c r="A974" s="306"/>
      <c r="B974" s="1201"/>
      <c r="C974" s="1197">
        <v>201</v>
      </c>
      <c r="D974" s="1198" t="s">
        <v>1941</v>
      </c>
      <c r="E974" s="620">
        <v>40388</v>
      </c>
      <c r="F974" s="629">
        <f>G974+H974+I974+J974</f>
        <v>40071</v>
      </c>
      <c r="G974" s="543">
        <v>31374</v>
      </c>
      <c r="H974" s="544">
        <v>0</v>
      </c>
      <c r="I974" s="544">
        <v>0</v>
      </c>
      <c r="J974" s="545">
        <v>8697</v>
      </c>
      <c r="K974" s="1526">
        <f t="shared" si="180"/>
        <v>1</v>
      </c>
      <c r="L974" s="496"/>
    </row>
    <row r="975" spans="1:12" hidden="1">
      <c r="A975" s="306"/>
      <c r="B975" s="1202"/>
      <c r="C975" s="1203">
        <v>202</v>
      </c>
      <c r="D975" s="1204" t="s">
        <v>1942</v>
      </c>
      <c r="E975" s="622"/>
      <c r="F975" s="631">
        <f>G975+H975+I975+J975</f>
        <v>0</v>
      </c>
      <c r="G975" s="546"/>
      <c r="H975" s="547"/>
      <c r="I975" s="547"/>
      <c r="J975" s="548"/>
      <c r="K975" s="1526" t="str">
        <f t="shared" si="180"/>
        <v/>
      </c>
      <c r="L975" s="496"/>
    </row>
    <row r="976" spans="1:12" ht="31.5" hidden="1">
      <c r="A976" s="306"/>
      <c r="B976" s="1205"/>
      <c r="C976" s="1203">
        <v>205</v>
      </c>
      <c r="D976" s="1204" t="s">
        <v>779</v>
      </c>
      <c r="E976" s="622"/>
      <c r="F976" s="631">
        <f>G976+H976+I976+J976</f>
        <v>0</v>
      </c>
      <c r="G976" s="546"/>
      <c r="H976" s="547"/>
      <c r="I976" s="547"/>
      <c r="J976" s="548"/>
      <c r="K976" s="1526" t="str">
        <f t="shared" si="180"/>
        <v/>
      </c>
      <c r="L976" s="496"/>
    </row>
    <row r="977" spans="1:12" hidden="1">
      <c r="A977" s="306"/>
      <c r="B977" s="1205"/>
      <c r="C977" s="1203">
        <v>208</v>
      </c>
      <c r="D977" s="1206" t="s">
        <v>780</v>
      </c>
      <c r="E977" s="622"/>
      <c r="F977" s="631">
        <f>G977+H977+I977+J977</f>
        <v>0</v>
      </c>
      <c r="G977" s="546"/>
      <c r="H977" s="547"/>
      <c r="I977" s="547"/>
      <c r="J977" s="548"/>
      <c r="K977" s="1526" t="str">
        <f t="shared" si="180"/>
        <v/>
      </c>
      <c r="L977" s="496"/>
    </row>
    <row r="978" spans="1:12">
      <c r="A978" s="5"/>
      <c r="B978" s="1201"/>
      <c r="C978" s="1199">
        <v>209</v>
      </c>
      <c r="D978" s="1207" t="s">
        <v>781</v>
      </c>
      <c r="E978" s="626"/>
      <c r="F978" s="630">
        <f>G978+H978+I978+J978</f>
        <v>9</v>
      </c>
      <c r="G978" s="555">
        <v>9</v>
      </c>
      <c r="H978" s="556">
        <v>0</v>
      </c>
      <c r="I978" s="556">
        <v>0</v>
      </c>
      <c r="J978" s="557">
        <v>0</v>
      </c>
      <c r="K978" s="1526">
        <f t="shared" si="180"/>
        <v>1</v>
      </c>
      <c r="L978" s="496"/>
    </row>
    <row r="979" spans="1:12">
      <c r="A979" s="306"/>
      <c r="B979" s="1195">
        <v>500</v>
      </c>
      <c r="C979" s="2150" t="s">
        <v>782</v>
      </c>
      <c r="D979" s="2150"/>
      <c r="E979" s="463">
        <f t="shared" ref="E979:J979" si="182">SUM(E980:E986)</f>
        <v>8148</v>
      </c>
      <c r="F979" s="464">
        <f t="shared" si="182"/>
        <v>7612</v>
      </c>
      <c r="G979" s="576">
        <f t="shared" si="182"/>
        <v>0</v>
      </c>
      <c r="H979" s="577">
        <f t="shared" si="182"/>
        <v>0</v>
      </c>
      <c r="I979" s="577">
        <f t="shared" si="182"/>
        <v>0</v>
      </c>
      <c r="J979" s="578">
        <f t="shared" si="182"/>
        <v>7612</v>
      </c>
      <c r="K979" s="1526">
        <f t="shared" si="180"/>
        <v>1</v>
      </c>
      <c r="L979" s="496"/>
    </row>
    <row r="980" spans="1:12" ht="31.5">
      <c r="A980" s="5"/>
      <c r="B980" s="1201"/>
      <c r="C980" s="1208">
        <v>551</v>
      </c>
      <c r="D980" s="1209" t="s">
        <v>783</v>
      </c>
      <c r="E980" s="620">
        <v>5040</v>
      </c>
      <c r="F980" s="629">
        <f t="shared" ref="F980:F987" si="183">G980+H980+I980+J980</f>
        <v>4736</v>
      </c>
      <c r="G980" s="1487">
        <v>0</v>
      </c>
      <c r="H980" s="1488">
        <v>0</v>
      </c>
      <c r="I980" s="1488">
        <v>0</v>
      </c>
      <c r="J980" s="545">
        <v>4736</v>
      </c>
      <c r="K980" s="1526">
        <f t="shared" si="180"/>
        <v>1</v>
      </c>
      <c r="L980" s="496"/>
    </row>
    <row r="981" spans="1:12" hidden="1">
      <c r="A981" s="306"/>
      <c r="B981" s="1201"/>
      <c r="C981" s="1210">
        <f>C980+1</f>
        <v>552</v>
      </c>
      <c r="D981" s="1211" t="s">
        <v>784</v>
      </c>
      <c r="E981" s="622"/>
      <c r="F981" s="631">
        <f t="shared" si="183"/>
        <v>0</v>
      </c>
      <c r="G981" s="1489">
        <v>0</v>
      </c>
      <c r="H981" s="1490">
        <v>0</v>
      </c>
      <c r="I981" s="1490">
        <v>0</v>
      </c>
      <c r="J981" s="548"/>
      <c r="K981" s="1526" t="str">
        <f t="shared" si="180"/>
        <v/>
      </c>
      <c r="L981" s="496"/>
    </row>
    <row r="982" spans="1:12" hidden="1">
      <c r="A982" s="415"/>
      <c r="B982" s="1212"/>
      <c r="C982" s="1210">
        <v>558</v>
      </c>
      <c r="D982" s="1213" t="s">
        <v>1344</v>
      </c>
      <c r="E982" s="622"/>
      <c r="F982" s="631">
        <f>G982+H982+I982+J982</f>
        <v>0</v>
      </c>
      <c r="G982" s="1489">
        <v>0</v>
      </c>
      <c r="H982" s="1490">
        <v>0</v>
      </c>
      <c r="I982" s="1490">
        <v>0</v>
      </c>
      <c r="J982" s="751">
        <v>0</v>
      </c>
      <c r="K982" s="1526" t="str">
        <f t="shared" si="180"/>
        <v/>
      </c>
      <c r="L982" s="496"/>
    </row>
    <row r="983" spans="1:12">
      <c r="A983" s="5"/>
      <c r="B983" s="1212"/>
      <c r="C983" s="1210">
        <v>560</v>
      </c>
      <c r="D983" s="1213" t="s">
        <v>785</v>
      </c>
      <c r="E983" s="622">
        <v>2137</v>
      </c>
      <c r="F983" s="631">
        <f t="shared" si="183"/>
        <v>1984</v>
      </c>
      <c r="G983" s="1489">
        <v>0</v>
      </c>
      <c r="H983" s="1490">
        <v>0</v>
      </c>
      <c r="I983" s="1490">
        <v>0</v>
      </c>
      <c r="J983" s="548">
        <v>1984</v>
      </c>
      <c r="K983" s="1526">
        <f t="shared" si="180"/>
        <v>1</v>
      </c>
      <c r="L983" s="496"/>
    </row>
    <row r="984" spans="1:12">
      <c r="A984" s="5"/>
      <c r="B984" s="1212"/>
      <c r="C984" s="1210">
        <v>580</v>
      </c>
      <c r="D984" s="1211" t="s">
        <v>786</v>
      </c>
      <c r="E984" s="622">
        <v>971</v>
      </c>
      <c r="F984" s="631">
        <f t="shared" si="183"/>
        <v>892</v>
      </c>
      <c r="G984" s="1489">
        <v>0</v>
      </c>
      <c r="H984" s="1490">
        <v>0</v>
      </c>
      <c r="I984" s="1490">
        <v>0</v>
      </c>
      <c r="J984" s="548">
        <v>892</v>
      </c>
      <c r="K984" s="1526">
        <f t="shared" si="180"/>
        <v>1</v>
      </c>
      <c r="L984" s="496"/>
    </row>
    <row r="985" spans="1:12" ht="31.5" hidden="1">
      <c r="A985" s="5"/>
      <c r="B985" s="1201"/>
      <c r="C985" s="1203">
        <v>588</v>
      </c>
      <c r="D985" s="1206" t="s">
        <v>1348</v>
      </c>
      <c r="E985" s="622"/>
      <c r="F985" s="631">
        <f>G985+H985+I985+J985</f>
        <v>0</v>
      </c>
      <c r="G985" s="1489">
        <v>0</v>
      </c>
      <c r="H985" s="1490">
        <v>0</v>
      </c>
      <c r="I985" s="1490">
        <v>0</v>
      </c>
      <c r="J985" s="751">
        <v>0</v>
      </c>
      <c r="K985" s="1526" t="str">
        <f t="shared" si="180"/>
        <v/>
      </c>
      <c r="L985" s="496"/>
    </row>
    <row r="986" spans="1:12" ht="31.5" hidden="1">
      <c r="A986" s="8">
        <v>5</v>
      </c>
      <c r="B986" s="1201"/>
      <c r="C986" s="1214">
        <v>590</v>
      </c>
      <c r="D986" s="1215" t="s">
        <v>787</v>
      </c>
      <c r="E986" s="626"/>
      <c r="F986" s="630">
        <f t="shared" si="183"/>
        <v>0</v>
      </c>
      <c r="G986" s="555"/>
      <c r="H986" s="556"/>
      <c r="I986" s="556"/>
      <c r="J986" s="557"/>
      <c r="K986" s="1526" t="str">
        <f t="shared" si="180"/>
        <v/>
      </c>
      <c r="L986" s="496"/>
    </row>
    <row r="987" spans="1:12" hidden="1">
      <c r="A987" s="9">
        <v>10</v>
      </c>
      <c r="B987" s="1195">
        <v>800</v>
      </c>
      <c r="C987" s="2151" t="s">
        <v>920</v>
      </c>
      <c r="D987" s="2152"/>
      <c r="E987" s="1507"/>
      <c r="F987" s="466">
        <f t="shared" si="183"/>
        <v>0</v>
      </c>
      <c r="G987" s="1309"/>
      <c r="H987" s="1310"/>
      <c r="I987" s="1310"/>
      <c r="J987" s="1311"/>
      <c r="K987" s="1526" t="str">
        <f t="shared" si="180"/>
        <v/>
      </c>
      <c r="L987" s="496"/>
    </row>
    <row r="988" spans="1:12">
      <c r="A988" s="9">
        <v>15</v>
      </c>
      <c r="B988" s="1195">
        <v>1000</v>
      </c>
      <c r="C988" s="2149" t="s">
        <v>789</v>
      </c>
      <c r="D988" s="2149"/>
      <c r="E988" s="465">
        <f t="shared" ref="E988:J988" si="184">SUM(E989:E1005)</f>
        <v>2000</v>
      </c>
      <c r="F988" s="466">
        <f t="shared" si="184"/>
        <v>990</v>
      </c>
      <c r="G988" s="576">
        <f t="shared" si="184"/>
        <v>0</v>
      </c>
      <c r="H988" s="577">
        <f t="shared" si="184"/>
        <v>0</v>
      </c>
      <c r="I988" s="577">
        <f t="shared" si="184"/>
        <v>990</v>
      </c>
      <c r="J988" s="578">
        <f t="shared" si="184"/>
        <v>0</v>
      </c>
      <c r="K988" s="1526">
        <f t="shared" si="180"/>
        <v>1</v>
      </c>
      <c r="L988" s="496"/>
    </row>
    <row r="989" spans="1:12">
      <c r="A989" s="8">
        <v>35</v>
      </c>
      <c r="B989" s="1202"/>
      <c r="C989" s="1197">
        <v>1011</v>
      </c>
      <c r="D989" s="1216" t="s">
        <v>790</v>
      </c>
      <c r="E989" s="620">
        <v>2000</v>
      </c>
      <c r="F989" s="629">
        <f t="shared" ref="F989:F1005" si="185">G989+H989+I989+J989</f>
        <v>365</v>
      </c>
      <c r="G989" s="543">
        <v>0</v>
      </c>
      <c r="H989" s="544">
        <v>0</v>
      </c>
      <c r="I989" s="544">
        <v>365</v>
      </c>
      <c r="J989" s="545">
        <v>0</v>
      </c>
      <c r="K989" s="1526">
        <f t="shared" si="180"/>
        <v>1</v>
      </c>
      <c r="L989" s="496"/>
    </row>
    <row r="990" spans="1:12" hidden="1">
      <c r="A990" s="9">
        <v>40</v>
      </c>
      <c r="B990" s="1202"/>
      <c r="C990" s="1203">
        <v>1012</v>
      </c>
      <c r="D990" s="1204" t="s">
        <v>791</v>
      </c>
      <c r="E990" s="622"/>
      <c r="F990" s="631">
        <f t="shared" si="185"/>
        <v>0</v>
      </c>
      <c r="G990" s="546"/>
      <c r="H990" s="547"/>
      <c r="I990" s="547"/>
      <c r="J990" s="548"/>
      <c r="K990" s="1526" t="str">
        <f t="shared" si="180"/>
        <v/>
      </c>
      <c r="L990" s="496"/>
    </row>
    <row r="991" spans="1:12">
      <c r="A991" s="9">
        <v>45</v>
      </c>
      <c r="B991" s="1202"/>
      <c r="C991" s="1203">
        <v>1013</v>
      </c>
      <c r="D991" s="1204" t="s">
        <v>792</v>
      </c>
      <c r="E991" s="622"/>
      <c r="F991" s="631">
        <f t="shared" si="185"/>
        <v>600</v>
      </c>
      <c r="G991" s="546">
        <v>0</v>
      </c>
      <c r="H991" s="547">
        <v>0</v>
      </c>
      <c r="I991" s="547">
        <v>600</v>
      </c>
      <c r="J991" s="548">
        <v>0</v>
      </c>
      <c r="K991" s="1526">
        <f t="shared" si="180"/>
        <v>1</v>
      </c>
      <c r="L991" s="496"/>
    </row>
    <row r="992" spans="1:12" hidden="1">
      <c r="A992" s="9">
        <v>50</v>
      </c>
      <c r="B992" s="1202"/>
      <c r="C992" s="1203">
        <v>1014</v>
      </c>
      <c r="D992" s="1204" t="s">
        <v>793</v>
      </c>
      <c r="E992" s="622"/>
      <c r="F992" s="631">
        <f t="shared" si="185"/>
        <v>0</v>
      </c>
      <c r="G992" s="546"/>
      <c r="H992" s="547"/>
      <c r="I992" s="547"/>
      <c r="J992" s="548"/>
      <c r="K992" s="1526" t="str">
        <f t="shared" si="180"/>
        <v/>
      </c>
      <c r="L992" s="496"/>
    </row>
    <row r="993" spans="1:12" hidden="1">
      <c r="A993" s="9">
        <v>55</v>
      </c>
      <c r="B993" s="1202"/>
      <c r="C993" s="1203">
        <v>1015</v>
      </c>
      <c r="D993" s="1204" t="s">
        <v>794</v>
      </c>
      <c r="E993" s="622"/>
      <c r="F993" s="631">
        <f t="shared" si="185"/>
        <v>0</v>
      </c>
      <c r="G993" s="546"/>
      <c r="H993" s="547"/>
      <c r="I993" s="547"/>
      <c r="J993" s="548"/>
      <c r="K993" s="1526" t="str">
        <f t="shared" si="180"/>
        <v/>
      </c>
      <c r="L993" s="496"/>
    </row>
    <row r="994" spans="1:12" hidden="1">
      <c r="A994" s="9">
        <v>60</v>
      </c>
      <c r="B994" s="1202"/>
      <c r="C994" s="1217">
        <v>1016</v>
      </c>
      <c r="D994" s="1218" t="s">
        <v>795</v>
      </c>
      <c r="E994" s="624"/>
      <c r="F994" s="632">
        <f t="shared" si="185"/>
        <v>0</v>
      </c>
      <c r="G994" s="610"/>
      <c r="H994" s="611"/>
      <c r="I994" s="611"/>
      <c r="J994" s="612"/>
      <c r="K994" s="1526" t="str">
        <f t="shared" si="180"/>
        <v/>
      </c>
      <c r="L994" s="496"/>
    </row>
    <row r="995" spans="1:12">
      <c r="A995" s="8">
        <v>65</v>
      </c>
      <c r="B995" s="1196"/>
      <c r="C995" s="1219">
        <v>1020</v>
      </c>
      <c r="D995" s="1220" t="s">
        <v>796</v>
      </c>
      <c r="E995" s="1508"/>
      <c r="F995" s="634">
        <f t="shared" si="185"/>
        <v>15</v>
      </c>
      <c r="G995" s="552">
        <v>0</v>
      </c>
      <c r="H995" s="553">
        <v>0</v>
      </c>
      <c r="I995" s="553">
        <v>15</v>
      </c>
      <c r="J995" s="554">
        <v>0</v>
      </c>
      <c r="K995" s="1526">
        <f t="shared" si="180"/>
        <v>1</v>
      </c>
      <c r="L995" s="496"/>
    </row>
    <row r="996" spans="1:12" hidden="1">
      <c r="A996" s="9">
        <v>70</v>
      </c>
      <c r="B996" s="1202"/>
      <c r="C996" s="1221">
        <v>1030</v>
      </c>
      <c r="D996" s="1222" t="s">
        <v>797</v>
      </c>
      <c r="E996" s="1509"/>
      <c r="F996" s="636">
        <f t="shared" si="185"/>
        <v>0</v>
      </c>
      <c r="G996" s="549"/>
      <c r="H996" s="550"/>
      <c r="I996" s="550"/>
      <c r="J996" s="551"/>
      <c r="K996" s="1526" t="str">
        <f t="shared" si="180"/>
        <v/>
      </c>
      <c r="L996" s="496"/>
    </row>
    <row r="997" spans="1:12">
      <c r="A997" s="9">
        <v>75</v>
      </c>
      <c r="B997" s="1202"/>
      <c r="C997" s="1219">
        <v>1051</v>
      </c>
      <c r="D997" s="1223" t="s">
        <v>798</v>
      </c>
      <c r="E997" s="1508"/>
      <c r="F997" s="634">
        <f t="shared" si="185"/>
        <v>10</v>
      </c>
      <c r="G997" s="552">
        <v>0</v>
      </c>
      <c r="H997" s="553">
        <v>0</v>
      </c>
      <c r="I997" s="553">
        <v>10</v>
      </c>
      <c r="J997" s="554">
        <v>0</v>
      </c>
      <c r="K997" s="1526">
        <f t="shared" si="180"/>
        <v>1</v>
      </c>
      <c r="L997" s="496"/>
    </row>
    <row r="998" spans="1:12" hidden="1">
      <c r="A998" s="9">
        <v>80</v>
      </c>
      <c r="B998" s="1202"/>
      <c r="C998" s="1203">
        <v>1052</v>
      </c>
      <c r="D998" s="1204" t="s">
        <v>799</v>
      </c>
      <c r="E998" s="622"/>
      <c r="F998" s="631">
        <f t="shared" si="185"/>
        <v>0</v>
      </c>
      <c r="G998" s="546"/>
      <c r="H998" s="547"/>
      <c r="I998" s="547"/>
      <c r="J998" s="548"/>
      <c r="K998" s="1526" t="str">
        <f t="shared" si="180"/>
        <v/>
      </c>
      <c r="L998" s="496"/>
    </row>
    <row r="999" spans="1:12" hidden="1">
      <c r="A999" s="9">
        <v>80</v>
      </c>
      <c r="B999" s="1202"/>
      <c r="C999" s="1221">
        <v>1053</v>
      </c>
      <c r="D999" s="1222" t="s">
        <v>1221</v>
      </c>
      <c r="E999" s="1509"/>
      <c r="F999" s="636">
        <f t="shared" si="185"/>
        <v>0</v>
      </c>
      <c r="G999" s="549"/>
      <c r="H999" s="550"/>
      <c r="I999" s="550"/>
      <c r="J999" s="551"/>
      <c r="K999" s="1526" t="str">
        <f t="shared" si="180"/>
        <v/>
      </c>
      <c r="L999" s="496"/>
    </row>
    <row r="1000" spans="1:12" hidden="1">
      <c r="A1000" s="9">
        <v>85</v>
      </c>
      <c r="B1000" s="1202"/>
      <c r="C1000" s="1219">
        <v>1062</v>
      </c>
      <c r="D1000" s="1220" t="s">
        <v>800</v>
      </c>
      <c r="E1000" s="1508"/>
      <c r="F1000" s="634">
        <f t="shared" si="185"/>
        <v>0</v>
      </c>
      <c r="G1000" s="552"/>
      <c r="H1000" s="553"/>
      <c r="I1000" s="553"/>
      <c r="J1000" s="554"/>
      <c r="K1000" s="1526" t="str">
        <f t="shared" si="180"/>
        <v/>
      </c>
      <c r="L1000" s="496"/>
    </row>
    <row r="1001" spans="1:12" hidden="1">
      <c r="A1001" s="9">
        <v>90</v>
      </c>
      <c r="B1001" s="1202"/>
      <c r="C1001" s="1221">
        <v>1063</v>
      </c>
      <c r="D1001" s="1224" t="s">
        <v>1178</v>
      </c>
      <c r="E1001" s="1509"/>
      <c r="F1001" s="636">
        <f t="shared" si="185"/>
        <v>0</v>
      </c>
      <c r="G1001" s="549"/>
      <c r="H1001" s="550"/>
      <c r="I1001" s="550"/>
      <c r="J1001" s="551"/>
      <c r="K1001" s="1526" t="str">
        <f t="shared" si="180"/>
        <v/>
      </c>
      <c r="L1001" s="496"/>
    </row>
    <row r="1002" spans="1:12" hidden="1">
      <c r="A1002" s="9">
        <v>90</v>
      </c>
      <c r="B1002" s="1202"/>
      <c r="C1002" s="1225">
        <v>1069</v>
      </c>
      <c r="D1002" s="1226" t="s">
        <v>801</v>
      </c>
      <c r="E1002" s="1510"/>
      <c r="F1002" s="638">
        <f t="shared" si="185"/>
        <v>0</v>
      </c>
      <c r="G1002" s="735"/>
      <c r="H1002" s="736"/>
      <c r="I1002" s="736"/>
      <c r="J1002" s="700"/>
      <c r="K1002" s="1526" t="str">
        <f t="shared" si="180"/>
        <v/>
      </c>
      <c r="L1002" s="496"/>
    </row>
    <row r="1003" spans="1:12" hidden="1">
      <c r="A1003" s="8">
        <v>115</v>
      </c>
      <c r="B1003" s="1196"/>
      <c r="C1003" s="1219">
        <v>1091</v>
      </c>
      <c r="D1003" s="1223" t="s">
        <v>1222</v>
      </c>
      <c r="E1003" s="1508"/>
      <c r="F1003" s="634">
        <f t="shared" si="185"/>
        <v>0</v>
      </c>
      <c r="G1003" s="552"/>
      <c r="H1003" s="553"/>
      <c r="I1003" s="553"/>
      <c r="J1003" s="554"/>
      <c r="K1003" s="1526" t="str">
        <f t="shared" si="180"/>
        <v/>
      </c>
      <c r="L1003" s="496"/>
    </row>
    <row r="1004" spans="1:12" hidden="1">
      <c r="A1004" s="8">
        <v>125</v>
      </c>
      <c r="B1004" s="1202"/>
      <c r="C1004" s="1203">
        <v>1092</v>
      </c>
      <c r="D1004" s="1204" t="s">
        <v>984</v>
      </c>
      <c r="E1004" s="622"/>
      <c r="F1004" s="631">
        <f t="shared" si="185"/>
        <v>0</v>
      </c>
      <c r="G1004" s="546"/>
      <c r="H1004" s="547"/>
      <c r="I1004" s="547"/>
      <c r="J1004" s="548"/>
      <c r="K1004" s="1526" t="str">
        <f t="shared" si="180"/>
        <v/>
      </c>
      <c r="L1004" s="496"/>
    </row>
    <row r="1005" spans="1:12" hidden="1">
      <c r="A1005" s="9">
        <v>130</v>
      </c>
      <c r="B1005" s="1202"/>
      <c r="C1005" s="1199">
        <v>1098</v>
      </c>
      <c r="D1005" s="1227" t="s">
        <v>802</v>
      </c>
      <c r="E1005" s="626"/>
      <c r="F1005" s="630">
        <f t="shared" si="185"/>
        <v>0</v>
      </c>
      <c r="G1005" s="555"/>
      <c r="H1005" s="556"/>
      <c r="I1005" s="556"/>
      <c r="J1005" s="557"/>
      <c r="K1005" s="1526" t="str">
        <f t="shared" si="180"/>
        <v/>
      </c>
      <c r="L1005" s="496"/>
    </row>
    <row r="1006" spans="1:12" hidden="1">
      <c r="A1006" s="9">
        <v>135</v>
      </c>
      <c r="B1006" s="1195">
        <v>1900</v>
      </c>
      <c r="C1006" s="2143" t="s">
        <v>2014</v>
      </c>
      <c r="D1006" s="2143"/>
      <c r="E1006" s="465">
        <f t="shared" ref="E1006:J1006" si="186">SUM(E1007:E1009)</f>
        <v>0</v>
      </c>
      <c r="F1006" s="466">
        <f t="shared" si="186"/>
        <v>0</v>
      </c>
      <c r="G1006" s="576">
        <f t="shared" si="186"/>
        <v>0</v>
      </c>
      <c r="H1006" s="577">
        <f t="shared" si="186"/>
        <v>0</v>
      </c>
      <c r="I1006" s="577">
        <f t="shared" si="186"/>
        <v>0</v>
      </c>
      <c r="J1006" s="578">
        <f t="shared" si="186"/>
        <v>0</v>
      </c>
      <c r="K1006" s="1526" t="str">
        <f t="shared" si="180"/>
        <v/>
      </c>
      <c r="L1006" s="496"/>
    </row>
    <row r="1007" spans="1:12" ht="31.5" hidden="1">
      <c r="A1007" s="9">
        <v>140</v>
      </c>
      <c r="B1007" s="1202"/>
      <c r="C1007" s="1197">
        <v>1901</v>
      </c>
      <c r="D1007" s="1228" t="s">
        <v>2015</v>
      </c>
      <c r="E1007" s="620"/>
      <c r="F1007" s="629">
        <f>G1007+H1007+I1007+J1007</f>
        <v>0</v>
      </c>
      <c r="G1007" s="543"/>
      <c r="H1007" s="544"/>
      <c r="I1007" s="544"/>
      <c r="J1007" s="545"/>
      <c r="K1007" s="1526" t="str">
        <f t="shared" si="180"/>
        <v/>
      </c>
      <c r="L1007" s="496"/>
    </row>
    <row r="1008" spans="1:12" ht="31.5" hidden="1">
      <c r="A1008" s="9">
        <v>145</v>
      </c>
      <c r="B1008" s="1229"/>
      <c r="C1008" s="1203">
        <v>1981</v>
      </c>
      <c r="D1008" s="1230" t="s">
        <v>2016</v>
      </c>
      <c r="E1008" s="622"/>
      <c r="F1008" s="631">
        <f>G1008+H1008+I1008+J1008</f>
        <v>0</v>
      </c>
      <c r="G1008" s="546"/>
      <c r="H1008" s="547"/>
      <c r="I1008" s="547"/>
      <c r="J1008" s="548"/>
      <c r="K1008" s="1526" t="str">
        <f t="shared" si="180"/>
        <v/>
      </c>
      <c r="L1008" s="496"/>
    </row>
    <row r="1009" spans="1:12" ht="31.5" hidden="1">
      <c r="A1009" s="9">
        <v>150</v>
      </c>
      <c r="B1009" s="1202"/>
      <c r="C1009" s="1199">
        <v>1991</v>
      </c>
      <c r="D1009" s="1231" t="s">
        <v>2017</v>
      </c>
      <c r="E1009" s="626"/>
      <c r="F1009" s="630">
        <f>G1009+H1009+I1009+J1009</f>
        <v>0</v>
      </c>
      <c r="G1009" s="555"/>
      <c r="H1009" s="556"/>
      <c r="I1009" s="556"/>
      <c r="J1009" s="557"/>
      <c r="K1009" s="1526" t="str">
        <f t="shared" si="180"/>
        <v/>
      </c>
      <c r="L1009" s="496"/>
    </row>
    <row r="1010" spans="1:12" hidden="1">
      <c r="A1010" s="9">
        <v>155</v>
      </c>
      <c r="B1010" s="1195">
        <v>2100</v>
      </c>
      <c r="C1010" s="2143" t="s">
        <v>968</v>
      </c>
      <c r="D1010" s="2143"/>
      <c r="E1010" s="465">
        <f t="shared" ref="E1010:J1010" si="187">SUM(E1011:E1015)</f>
        <v>0</v>
      </c>
      <c r="F1010" s="466">
        <f t="shared" si="187"/>
        <v>0</v>
      </c>
      <c r="G1010" s="576">
        <f t="shared" si="187"/>
        <v>0</v>
      </c>
      <c r="H1010" s="577">
        <f t="shared" si="187"/>
        <v>0</v>
      </c>
      <c r="I1010" s="577">
        <f t="shared" si="187"/>
        <v>0</v>
      </c>
      <c r="J1010" s="578">
        <f t="shared" si="187"/>
        <v>0</v>
      </c>
      <c r="K1010" s="1526" t="str">
        <f t="shared" si="180"/>
        <v/>
      </c>
      <c r="L1010" s="496"/>
    </row>
    <row r="1011" spans="1:12" hidden="1">
      <c r="A1011" s="9">
        <v>160</v>
      </c>
      <c r="B1011" s="1202"/>
      <c r="C1011" s="1197">
        <v>2110</v>
      </c>
      <c r="D1011" s="1232" t="s">
        <v>803</v>
      </c>
      <c r="E1011" s="620"/>
      <c r="F1011" s="629">
        <f>G1011+H1011+I1011+J1011</f>
        <v>0</v>
      </c>
      <c r="G1011" s="543"/>
      <c r="H1011" s="544"/>
      <c r="I1011" s="544"/>
      <c r="J1011" s="545"/>
      <c r="K1011" s="1526" t="str">
        <f t="shared" si="180"/>
        <v/>
      </c>
      <c r="L1011" s="496"/>
    </row>
    <row r="1012" spans="1:12" hidden="1">
      <c r="A1012" s="9">
        <v>165</v>
      </c>
      <c r="B1012" s="1229"/>
      <c r="C1012" s="1203">
        <v>2120</v>
      </c>
      <c r="D1012" s="1206" t="s">
        <v>804</v>
      </c>
      <c r="E1012" s="622"/>
      <c r="F1012" s="631">
        <f>G1012+H1012+I1012+J1012</f>
        <v>0</v>
      </c>
      <c r="G1012" s="546"/>
      <c r="H1012" s="547"/>
      <c r="I1012" s="547"/>
      <c r="J1012" s="548"/>
      <c r="K1012" s="1526" t="str">
        <f t="shared" si="180"/>
        <v/>
      </c>
      <c r="L1012" s="496"/>
    </row>
    <row r="1013" spans="1:12" hidden="1">
      <c r="A1013" s="9">
        <v>175</v>
      </c>
      <c r="B1013" s="1229"/>
      <c r="C1013" s="1203">
        <v>2125</v>
      </c>
      <c r="D1013" s="1206" t="s">
        <v>921</v>
      </c>
      <c r="E1013" s="622"/>
      <c r="F1013" s="631">
        <f>G1013+H1013+I1013+J1013</f>
        <v>0</v>
      </c>
      <c r="G1013" s="546"/>
      <c r="H1013" s="547"/>
      <c r="I1013" s="1490">
        <v>0</v>
      </c>
      <c r="J1013" s="548"/>
      <c r="K1013" s="1526" t="str">
        <f t="shared" si="180"/>
        <v/>
      </c>
      <c r="L1013" s="496"/>
    </row>
    <row r="1014" spans="1:12" hidden="1">
      <c r="A1014" s="9">
        <v>180</v>
      </c>
      <c r="B1014" s="1201"/>
      <c r="C1014" s="1203">
        <v>2140</v>
      </c>
      <c r="D1014" s="1206" t="s">
        <v>806</v>
      </c>
      <c r="E1014" s="622"/>
      <c r="F1014" s="631">
        <f>G1014+H1014+I1014+J1014</f>
        <v>0</v>
      </c>
      <c r="G1014" s="546"/>
      <c r="H1014" s="547"/>
      <c r="I1014" s="1490">
        <v>0</v>
      </c>
      <c r="J1014" s="548"/>
      <c r="K1014" s="1526" t="str">
        <f t="shared" si="180"/>
        <v/>
      </c>
      <c r="L1014" s="496"/>
    </row>
    <row r="1015" spans="1:12" hidden="1">
      <c r="A1015" s="9">
        <v>185</v>
      </c>
      <c r="B1015" s="1202"/>
      <c r="C1015" s="1199">
        <v>2190</v>
      </c>
      <c r="D1015" s="1233" t="s">
        <v>807</v>
      </c>
      <c r="E1015" s="626"/>
      <c r="F1015" s="630">
        <f>G1015+H1015+I1015+J1015</f>
        <v>0</v>
      </c>
      <c r="G1015" s="555"/>
      <c r="H1015" s="556"/>
      <c r="I1015" s="1492">
        <v>0</v>
      </c>
      <c r="J1015" s="557"/>
      <c r="K1015" s="1526" t="str">
        <f t="shared" si="180"/>
        <v/>
      </c>
      <c r="L1015" s="496"/>
    </row>
    <row r="1016" spans="1:12" hidden="1">
      <c r="A1016" s="9">
        <v>190</v>
      </c>
      <c r="B1016" s="1195">
        <v>2200</v>
      </c>
      <c r="C1016" s="2143" t="s">
        <v>808</v>
      </c>
      <c r="D1016" s="2143"/>
      <c r="E1016" s="465">
        <f t="shared" ref="E1016:J1016" si="188">SUM(E1017:E1018)</f>
        <v>0</v>
      </c>
      <c r="F1016" s="466">
        <f t="shared" si="188"/>
        <v>0</v>
      </c>
      <c r="G1016" s="576">
        <f t="shared" si="188"/>
        <v>0</v>
      </c>
      <c r="H1016" s="577">
        <f t="shared" si="188"/>
        <v>0</v>
      </c>
      <c r="I1016" s="577">
        <f t="shared" si="188"/>
        <v>0</v>
      </c>
      <c r="J1016" s="578">
        <f t="shared" si="188"/>
        <v>0</v>
      </c>
      <c r="K1016" s="1526" t="str">
        <f t="shared" si="180"/>
        <v/>
      </c>
      <c r="L1016" s="496"/>
    </row>
    <row r="1017" spans="1:12" hidden="1">
      <c r="A1017" s="9">
        <v>200</v>
      </c>
      <c r="B1017" s="1202"/>
      <c r="C1017" s="1197">
        <v>2221</v>
      </c>
      <c r="D1017" s="1198" t="s">
        <v>1161</v>
      </c>
      <c r="E1017" s="620"/>
      <c r="F1017" s="629">
        <f t="shared" ref="F1017:F1022" si="189">G1017+H1017+I1017+J1017</f>
        <v>0</v>
      </c>
      <c r="G1017" s="543"/>
      <c r="H1017" s="544"/>
      <c r="I1017" s="544"/>
      <c r="J1017" s="545"/>
      <c r="K1017" s="1526" t="str">
        <f t="shared" si="180"/>
        <v/>
      </c>
      <c r="L1017" s="496"/>
    </row>
    <row r="1018" spans="1:12" hidden="1">
      <c r="A1018" s="9">
        <v>200</v>
      </c>
      <c r="B1018" s="1202"/>
      <c r="C1018" s="1199">
        <v>2224</v>
      </c>
      <c r="D1018" s="1200" t="s">
        <v>809</v>
      </c>
      <c r="E1018" s="626"/>
      <c r="F1018" s="630">
        <f t="shared" si="189"/>
        <v>0</v>
      </c>
      <c r="G1018" s="555"/>
      <c r="H1018" s="556"/>
      <c r="I1018" s="556"/>
      <c r="J1018" s="557"/>
      <c r="K1018" s="1526" t="str">
        <f t="shared" si="180"/>
        <v/>
      </c>
      <c r="L1018" s="496"/>
    </row>
    <row r="1019" spans="1:12" hidden="1">
      <c r="A1019" s="9">
        <v>205</v>
      </c>
      <c r="B1019" s="1195">
        <v>2500</v>
      </c>
      <c r="C1019" s="2143" t="s">
        <v>810</v>
      </c>
      <c r="D1019" s="2145"/>
      <c r="E1019" s="1507"/>
      <c r="F1019" s="466">
        <f t="shared" si="189"/>
        <v>0</v>
      </c>
      <c r="G1019" s="1309"/>
      <c r="H1019" s="1310"/>
      <c r="I1019" s="1310"/>
      <c r="J1019" s="1311"/>
      <c r="K1019" s="1526" t="str">
        <f t="shared" si="180"/>
        <v/>
      </c>
      <c r="L1019" s="496"/>
    </row>
    <row r="1020" spans="1:12" hidden="1">
      <c r="A1020" s="9">
        <v>210</v>
      </c>
      <c r="B1020" s="1195">
        <v>2600</v>
      </c>
      <c r="C1020" s="2146" t="s">
        <v>811</v>
      </c>
      <c r="D1020" s="2147"/>
      <c r="E1020" s="1507"/>
      <c r="F1020" s="466">
        <f t="shared" si="189"/>
        <v>0</v>
      </c>
      <c r="G1020" s="1309"/>
      <c r="H1020" s="1310"/>
      <c r="I1020" s="1310"/>
      <c r="J1020" s="1311"/>
      <c r="K1020" s="1526" t="str">
        <f t="shared" si="180"/>
        <v/>
      </c>
      <c r="L1020" s="496"/>
    </row>
    <row r="1021" spans="1:12" hidden="1">
      <c r="A1021" s="9">
        <v>215</v>
      </c>
      <c r="B1021" s="1195">
        <v>2700</v>
      </c>
      <c r="C1021" s="2146" t="s">
        <v>812</v>
      </c>
      <c r="D1021" s="2147"/>
      <c r="E1021" s="1507"/>
      <c r="F1021" s="466">
        <f t="shared" si="189"/>
        <v>0</v>
      </c>
      <c r="G1021" s="1309"/>
      <c r="H1021" s="1310"/>
      <c r="I1021" s="1310"/>
      <c r="J1021" s="1311"/>
      <c r="K1021" s="1526" t="str">
        <f t="shared" si="180"/>
        <v/>
      </c>
      <c r="L1021" s="496"/>
    </row>
    <row r="1022" spans="1:12" hidden="1">
      <c r="A1022" s="8">
        <v>220</v>
      </c>
      <c r="B1022" s="1195">
        <v>2800</v>
      </c>
      <c r="C1022" s="2146" t="s">
        <v>201</v>
      </c>
      <c r="D1022" s="2147"/>
      <c r="E1022" s="1507"/>
      <c r="F1022" s="466">
        <f t="shared" si="189"/>
        <v>0</v>
      </c>
      <c r="G1022" s="1309"/>
      <c r="H1022" s="1310"/>
      <c r="I1022" s="1310"/>
      <c r="J1022" s="1311"/>
      <c r="K1022" s="1526" t="str">
        <f t="shared" si="180"/>
        <v/>
      </c>
      <c r="L1022" s="496"/>
    </row>
    <row r="1023" spans="1:12" ht="36" hidden="1" customHeight="1">
      <c r="A1023" s="9">
        <v>225</v>
      </c>
      <c r="B1023" s="1195">
        <v>2900</v>
      </c>
      <c r="C1023" s="2143" t="s">
        <v>813</v>
      </c>
      <c r="D1023" s="2143"/>
      <c r="E1023" s="465">
        <f t="shared" ref="E1023:J1023" si="190">SUM(E1024:E1031)</f>
        <v>0</v>
      </c>
      <c r="F1023" s="466">
        <f t="shared" si="190"/>
        <v>0</v>
      </c>
      <c r="G1023" s="576">
        <f t="shared" si="190"/>
        <v>0</v>
      </c>
      <c r="H1023" s="577">
        <f t="shared" si="190"/>
        <v>0</v>
      </c>
      <c r="I1023" s="577">
        <f t="shared" si="190"/>
        <v>0</v>
      </c>
      <c r="J1023" s="578">
        <f t="shared" si="190"/>
        <v>0</v>
      </c>
      <c r="K1023" s="1526" t="str">
        <f t="shared" si="180"/>
        <v/>
      </c>
      <c r="L1023" s="496"/>
    </row>
    <row r="1024" spans="1:12" hidden="1">
      <c r="A1024" s="9">
        <v>230</v>
      </c>
      <c r="B1024" s="1234"/>
      <c r="C1024" s="1197">
        <v>2910</v>
      </c>
      <c r="D1024" s="1235" t="s">
        <v>619</v>
      </c>
      <c r="E1024" s="620"/>
      <c r="F1024" s="629">
        <f t="shared" ref="F1024:F1031" si="191">G1024+H1024+I1024+J1024</f>
        <v>0</v>
      </c>
      <c r="G1024" s="543"/>
      <c r="H1024" s="544"/>
      <c r="I1024" s="544"/>
      <c r="J1024" s="545"/>
      <c r="K1024" s="1526" t="str">
        <f t="shared" si="180"/>
        <v/>
      </c>
      <c r="L1024" s="496"/>
    </row>
    <row r="1025" spans="1:12" hidden="1">
      <c r="A1025" s="9">
        <v>245</v>
      </c>
      <c r="B1025" s="1234"/>
      <c r="C1025" s="1221">
        <v>2920</v>
      </c>
      <c r="D1025" s="1236" t="s">
        <v>618</v>
      </c>
      <c r="E1025" s="1509"/>
      <c r="F1025" s="636">
        <f>G1025+H1025+I1025+J1025</f>
        <v>0</v>
      </c>
      <c r="G1025" s="549"/>
      <c r="H1025" s="550"/>
      <c r="I1025" s="550"/>
      <c r="J1025" s="551"/>
      <c r="K1025" s="1526" t="str">
        <f t="shared" si="180"/>
        <v/>
      </c>
      <c r="L1025" s="496"/>
    </row>
    <row r="1026" spans="1:12" ht="31.5" hidden="1">
      <c r="A1026" s="8">
        <v>220</v>
      </c>
      <c r="B1026" s="1234"/>
      <c r="C1026" s="1221">
        <v>2969</v>
      </c>
      <c r="D1026" s="1236" t="s">
        <v>814</v>
      </c>
      <c r="E1026" s="1509"/>
      <c r="F1026" s="636">
        <f t="shared" si="191"/>
        <v>0</v>
      </c>
      <c r="G1026" s="549"/>
      <c r="H1026" s="550"/>
      <c r="I1026" s="550"/>
      <c r="J1026" s="551"/>
      <c r="K1026" s="1526" t="str">
        <f t="shared" si="180"/>
        <v/>
      </c>
      <c r="L1026" s="496"/>
    </row>
    <row r="1027" spans="1:12" ht="31.5" hidden="1">
      <c r="A1027" s="9">
        <v>225</v>
      </c>
      <c r="B1027" s="1234"/>
      <c r="C1027" s="1237">
        <v>2970</v>
      </c>
      <c r="D1027" s="1238" t="s">
        <v>815</v>
      </c>
      <c r="E1027" s="1511"/>
      <c r="F1027" s="640">
        <f t="shared" si="191"/>
        <v>0</v>
      </c>
      <c r="G1027" s="743"/>
      <c r="H1027" s="744"/>
      <c r="I1027" s="744"/>
      <c r="J1027" s="719"/>
      <c r="K1027" s="1526" t="str">
        <f t="shared" si="180"/>
        <v/>
      </c>
      <c r="L1027" s="496"/>
    </row>
    <row r="1028" spans="1:12" hidden="1">
      <c r="A1028" s="9">
        <v>230</v>
      </c>
      <c r="B1028" s="1234"/>
      <c r="C1028" s="1225">
        <v>2989</v>
      </c>
      <c r="D1028" s="1239" t="s">
        <v>816</v>
      </c>
      <c r="E1028" s="1510"/>
      <c r="F1028" s="638">
        <f t="shared" si="191"/>
        <v>0</v>
      </c>
      <c r="G1028" s="735"/>
      <c r="H1028" s="736"/>
      <c r="I1028" s="736"/>
      <c r="J1028" s="700"/>
      <c r="K1028" s="1526" t="str">
        <f t="shared" si="180"/>
        <v/>
      </c>
      <c r="L1028" s="496"/>
    </row>
    <row r="1029" spans="1:12" ht="31.5" hidden="1">
      <c r="A1029" s="9">
        <v>235</v>
      </c>
      <c r="B1029" s="1202"/>
      <c r="C1029" s="1219">
        <v>2990</v>
      </c>
      <c r="D1029" s="1240" t="s">
        <v>620</v>
      </c>
      <c r="E1029" s="1508"/>
      <c r="F1029" s="634">
        <f>G1029+H1029+I1029+J1029</f>
        <v>0</v>
      </c>
      <c r="G1029" s="552"/>
      <c r="H1029" s="553"/>
      <c r="I1029" s="553"/>
      <c r="J1029" s="554"/>
      <c r="K1029" s="1526" t="str">
        <f t="shared" si="180"/>
        <v/>
      </c>
      <c r="L1029" s="496"/>
    </row>
    <row r="1030" spans="1:12" hidden="1">
      <c r="A1030" s="9">
        <v>240</v>
      </c>
      <c r="B1030" s="1202"/>
      <c r="C1030" s="1219">
        <v>2991</v>
      </c>
      <c r="D1030" s="1240" t="s">
        <v>817</v>
      </c>
      <c r="E1030" s="1508"/>
      <c r="F1030" s="634">
        <f t="shared" si="191"/>
        <v>0</v>
      </c>
      <c r="G1030" s="552"/>
      <c r="H1030" s="553"/>
      <c r="I1030" s="553"/>
      <c r="J1030" s="554"/>
      <c r="K1030" s="1526" t="str">
        <f t="shared" si="180"/>
        <v/>
      </c>
      <c r="L1030" s="496"/>
    </row>
    <row r="1031" spans="1:12" hidden="1">
      <c r="A1031" s="9">
        <v>245</v>
      </c>
      <c r="B1031" s="1202"/>
      <c r="C1031" s="1199">
        <v>2992</v>
      </c>
      <c r="D1031" s="1241" t="s">
        <v>818</v>
      </c>
      <c r="E1031" s="626"/>
      <c r="F1031" s="630">
        <f t="shared" si="191"/>
        <v>0</v>
      </c>
      <c r="G1031" s="555"/>
      <c r="H1031" s="556"/>
      <c r="I1031" s="556"/>
      <c r="J1031" s="557"/>
      <c r="K1031" s="1526" t="str">
        <f t="shared" si="180"/>
        <v/>
      </c>
      <c r="L1031" s="496"/>
    </row>
    <row r="1032" spans="1:12" hidden="1">
      <c r="A1032" s="8">
        <v>250</v>
      </c>
      <c r="B1032" s="1195">
        <v>3300</v>
      </c>
      <c r="C1032" s="1242" t="s">
        <v>819</v>
      </c>
      <c r="D1032" s="1361"/>
      <c r="E1032" s="465">
        <f t="shared" ref="E1032:J1032" si="192">SUM(E1033:E1038)</f>
        <v>0</v>
      </c>
      <c r="F1032" s="466">
        <f t="shared" si="192"/>
        <v>0</v>
      </c>
      <c r="G1032" s="576">
        <f t="shared" si="192"/>
        <v>0</v>
      </c>
      <c r="H1032" s="577">
        <f t="shared" si="192"/>
        <v>0</v>
      </c>
      <c r="I1032" s="577">
        <f t="shared" si="192"/>
        <v>0</v>
      </c>
      <c r="J1032" s="578">
        <f t="shared" si="192"/>
        <v>0</v>
      </c>
      <c r="K1032" s="1526" t="str">
        <f t="shared" si="180"/>
        <v/>
      </c>
      <c r="L1032" s="496"/>
    </row>
    <row r="1033" spans="1:12" hidden="1">
      <c r="A1033" s="9">
        <v>255</v>
      </c>
      <c r="B1033" s="1201"/>
      <c r="C1033" s="1197">
        <v>3301</v>
      </c>
      <c r="D1033" s="1243" t="s">
        <v>820</v>
      </c>
      <c r="E1033" s="620"/>
      <c r="F1033" s="629">
        <f t="shared" ref="F1033:F1041" si="193">G1033+H1033+I1033+J1033</f>
        <v>0</v>
      </c>
      <c r="G1033" s="543"/>
      <c r="H1033" s="544"/>
      <c r="I1033" s="1488">
        <v>0</v>
      </c>
      <c r="J1033" s="750">
        <v>0</v>
      </c>
      <c r="K1033" s="1526" t="str">
        <f t="shared" si="180"/>
        <v/>
      </c>
      <c r="L1033" s="496"/>
    </row>
    <row r="1034" spans="1:12" hidden="1">
      <c r="A1034" s="9">
        <v>265</v>
      </c>
      <c r="B1034" s="1201"/>
      <c r="C1034" s="1203">
        <v>3302</v>
      </c>
      <c r="D1034" s="1244" t="s">
        <v>922</v>
      </c>
      <c r="E1034" s="622"/>
      <c r="F1034" s="631">
        <f t="shared" si="193"/>
        <v>0</v>
      </c>
      <c r="G1034" s="546"/>
      <c r="H1034" s="547"/>
      <c r="I1034" s="1490">
        <v>0</v>
      </c>
      <c r="J1034" s="751">
        <v>0</v>
      </c>
      <c r="K1034" s="1526" t="str">
        <f t="shared" si="180"/>
        <v/>
      </c>
      <c r="L1034" s="496"/>
    </row>
    <row r="1035" spans="1:12" hidden="1">
      <c r="A1035" s="8">
        <v>270</v>
      </c>
      <c r="B1035" s="1201"/>
      <c r="C1035" s="1203">
        <v>3303</v>
      </c>
      <c r="D1035" s="1244" t="s">
        <v>821</v>
      </c>
      <c r="E1035" s="622"/>
      <c r="F1035" s="631">
        <f t="shared" si="193"/>
        <v>0</v>
      </c>
      <c r="G1035" s="546"/>
      <c r="H1035" s="547"/>
      <c r="I1035" s="1490">
        <v>0</v>
      </c>
      <c r="J1035" s="751">
        <v>0</v>
      </c>
      <c r="K1035" s="1526" t="str">
        <f t="shared" si="180"/>
        <v/>
      </c>
      <c r="L1035" s="496"/>
    </row>
    <row r="1036" spans="1:12" hidden="1">
      <c r="A1036" s="8">
        <v>290</v>
      </c>
      <c r="B1036" s="1201"/>
      <c r="C1036" s="1203">
        <v>3304</v>
      </c>
      <c r="D1036" s="1244" t="s">
        <v>822</v>
      </c>
      <c r="E1036" s="622"/>
      <c r="F1036" s="631">
        <f t="shared" si="193"/>
        <v>0</v>
      </c>
      <c r="G1036" s="546"/>
      <c r="H1036" s="547"/>
      <c r="I1036" s="1490">
        <v>0</v>
      </c>
      <c r="J1036" s="751">
        <v>0</v>
      </c>
      <c r="K1036" s="1526" t="str">
        <f t="shared" si="180"/>
        <v/>
      </c>
      <c r="L1036" s="496"/>
    </row>
    <row r="1037" spans="1:12" hidden="1">
      <c r="A1037" s="17">
        <v>320</v>
      </c>
      <c r="B1037" s="1201"/>
      <c r="C1037" s="1203">
        <v>3305</v>
      </c>
      <c r="D1037" s="1244" t="s">
        <v>823</v>
      </c>
      <c r="E1037" s="622"/>
      <c r="F1037" s="631">
        <f t="shared" si="193"/>
        <v>0</v>
      </c>
      <c r="G1037" s="546"/>
      <c r="H1037" s="547"/>
      <c r="I1037" s="1490">
        <v>0</v>
      </c>
      <c r="J1037" s="751">
        <v>0</v>
      </c>
      <c r="K1037" s="1526" t="str">
        <f t="shared" si="180"/>
        <v/>
      </c>
      <c r="L1037" s="496"/>
    </row>
    <row r="1038" spans="1:12" ht="31.5" hidden="1">
      <c r="A1038" s="8">
        <v>330</v>
      </c>
      <c r="B1038" s="1201"/>
      <c r="C1038" s="1199">
        <v>3306</v>
      </c>
      <c r="D1038" s="1245" t="s">
        <v>202</v>
      </c>
      <c r="E1038" s="626"/>
      <c r="F1038" s="630">
        <f t="shared" si="193"/>
        <v>0</v>
      </c>
      <c r="G1038" s="555"/>
      <c r="H1038" s="556"/>
      <c r="I1038" s="1492">
        <v>0</v>
      </c>
      <c r="J1038" s="1497">
        <v>0</v>
      </c>
      <c r="K1038" s="1526" t="str">
        <f t="shared" si="180"/>
        <v/>
      </c>
      <c r="L1038" s="496"/>
    </row>
    <row r="1039" spans="1:12" hidden="1">
      <c r="A1039" s="8">
        <v>350</v>
      </c>
      <c r="B1039" s="1195">
        <v>3900</v>
      </c>
      <c r="C1039" s="2143" t="s">
        <v>824</v>
      </c>
      <c r="D1039" s="2143"/>
      <c r="E1039" s="1507"/>
      <c r="F1039" s="466">
        <f t="shared" si="193"/>
        <v>0</v>
      </c>
      <c r="G1039" s="1309"/>
      <c r="H1039" s="1310"/>
      <c r="I1039" s="1310"/>
      <c r="J1039" s="1311"/>
      <c r="K1039" s="1526" t="str">
        <f t="shared" ref="K1039:K1086" si="194">(IF($E1039&lt;&gt;0,$K$2,IF($F1039&lt;&gt;0,$K$2,IF($G1039&lt;&gt;0,$K$2,IF($H1039&lt;&gt;0,$K$2,IF($I1039&lt;&gt;0,$K$2,IF($J1039&lt;&gt;0,$K$2,"")))))))</f>
        <v/>
      </c>
      <c r="L1039" s="496"/>
    </row>
    <row r="1040" spans="1:12" hidden="1">
      <c r="A1040" s="9">
        <v>355</v>
      </c>
      <c r="B1040" s="1195">
        <v>4000</v>
      </c>
      <c r="C1040" s="2143" t="s">
        <v>825</v>
      </c>
      <c r="D1040" s="2143"/>
      <c r="E1040" s="1507"/>
      <c r="F1040" s="466">
        <f t="shared" si="193"/>
        <v>0</v>
      </c>
      <c r="G1040" s="1309"/>
      <c r="H1040" s="1310"/>
      <c r="I1040" s="1310"/>
      <c r="J1040" s="1311"/>
      <c r="K1040" s="1526" t="str">
        <f t="shared" si="194"/>
        <v/>
      </c>
      <c r="L1040" s="496"/>
    </row>
    <row r="1041" spans="1:12" hidden="1">
      <c r="A1041" s="9">
        <v>375</v>
      </c>
      <c r="B1041" s="1195">
        <v>4100</v>
      </c>
      <c r="C1041" s="2143" t="s">
        <v>826</v>
      </c>
      <c r="D1041" s="2143"/>
      <c r="E1041" s="1507"/>
      <c r="F1041" s="466">
        <f t="shared" si="193"/>
        <v>0</v>
      </c>
      <c r="G1041" s="1309"/>
      <c r="H1041" s="1310"/>
      <c r="I1041" s="1310"/>
      <c r="J1041" s="1311"/>
      <c r="K1041" s="1526" t="str">
        <f t="shared" si="194"/>
        <v/>
      </c>
      <c r="L1041" s="496"/>
    </row>
    <row r="1042" spans="1:12" hidden="1">
      <c r="A1042" s="9">
        <v>375</v>
      </c>
      <c r="B1042" s="1195">
        <v>4200</v>
      </c>
      <c r="C1042" s="2143" t="s">
        <v>827</v>
      </c>
      <c r="D1042" s="2143"/>
      <c r="E1042" s="465">
        <f t="shared" ref="E1042:J1042" si="195">SUM(E1043:E1048)</f>
        <v>0</v>
      </c>
      <c r="F1042" s="466">
        <f t="shared" si="195"/>
        <v>0</v>
      </c>
      <c r="G1042" s="576">
        <f t="shared" si="195"/>
        <v>0</v>
      </c>
      <c r="H1042" s="577">
        <f t="shared" si="195"/>
        <v>0</v>
      </c>
      <c r="I1042" s="577">
        <f t="shared" si="195"/>
        <v>0</v>
      </c>
      <c r="J1042" s="578">
        <f t="shared" si="195"/>
        <v>0</v>
      </c>
      <c r="K1042" s="1526" t="str">
        <f t="shared" si="194"/>
        <v/>
      </c>
      <c r="L1042" s="496"/>
    </row>
    <row r="1043" spans="1:12" hidden="1">
      <c r="A1043" s="9">
        <v>380</v>
      </c>
      <c r="B1043" s="1246"/>
      <c r="C1043" s="1197">
        <v>4201</v>
      </c>
      <c r="D1043" s="1198" t="s">
        <v>828</v>
      </c>
      <c r="E1043" s="620"/>
      <c r="F1043" s="629">
        <f t="shared" ref="F1043:F1048" si="196">G1043+H1043+I1043+J1043</f>
        <v>0</v>
      </c>
      <c r="G1043" s="543"/>
      <c r="H1043" s="544"/>
      <c r="I1043" s="544"/>
      <c r="J1043" s="545"/>
      <c r="K1043" s="1526" t="str">
        <f t="shared" si="194"/>
        <v/>
      </c>
      <c r="L1043" s="496"/>
    </row>
    <row r="1044" spans="1:12" hidden="1">
      <c r="A1044" s="9">
        <v>385</v>
      </c>
      <c r="B1044" s="1246"/>
      <c r="C1044" s="1203">
        <v>4202</v>
      </c>
      <c r="D1044" s="1247" t="s">
        <v>829</v>
      </c>
      <c r="E1044" s="622"/>
      <c r="F1044" s="631">
        <f t="shared" si="196"/>
        <v>0</v>
      </c>
      <c r="G1044" s="546"/>
      <c r="H1044" s="547"/>
      <c r="I1044" s="547"/>
      <c r="J1044" s="548"/>
      <c r="K1044" s="1526" t="str">
        <f t="shared" si="194"/>
        <v/>
      </c>
      <c r="L1044" s="496"/>
    </row>
    <row r="1045" spans="1:12" hidden="1">
      <c r="A1045" s="9">
        <v>390</v>
      </c>
      <c r="B1045" s="1246"/>
      <c r="C1045" s="1203">
        <v>4214</v>
      </c>
      <c r="D1045" s="1247" t="s">
        <v>830</v>
      </c>
      <c r="E1045" s="622"/>
      <c r="F1045" s="631">
        <f t="shared" si="196"/>
        <v>0</v>
      </c>
      <c r="G1045" s="546"/>
      <c r="H1045" s="547"/>
      <c r="I1045" s="547"/>
      <c r="J1045" s="548"/>
      <c r="K1045" s="1526" t="str">
        <f t="shared" si="194"/>
        <v/>
      </c>
      <c r="L1045" s="496"/>
    </row>
    <row r="1046" spans="1:12" hidden="1">
      <c r="A1046" s="9">
        <v>390</v>
      </c>
      <c r="B1046" s="1246"/>
      <c r="C1046" s="1203">
        <v>4217</v>
      </c>
      <c r="D1046" s="1247" t="s">
        <v>831</v>
      </c>
      <c r="E1046" s="622"/>
      <c r="F1046" s="631">
        <f t="shared" si="196"/>
        <v>0</v>
      </c>
      <c r="G1046" s="546"/>
      <c r="H1046" s="547"/>
      <c r="I1046" s="547"/>
      <c r="J1046" s="548"/>
      <c r="K1046" s="1526" t="str">
        <f t="shared" si="194"/>
        <v/>
      </c>
      <c r="L1046" s="496"/>
    </row>
    <row r="1047" spans="1:12" ht="31.5" hidden="1">
      <c r="A1047" s="9">
        <v>395</v>
      </c>
      <c r="B1047" s="1246"/>
      <c r="C1047" s="1203">
        <v>4218</v>
      </c>
      <c r="D1047" s="1204" t="s">
        <v>832</v>
      </c>
      <c r="E1047" s="622"/>
      <c r="F1047" s="631">
        <f t="shared" si="196"/>
        <v>0</v>
      </c>
      <c r="G1047" s="546"/>
      <c r="H1047" s="547"/>
      <c r="I1047" s="547"/>
      <c r="J1047" s="548"/>
      <c r="K1047" s="1526" t="str">
        <f t="shared" si="194"/>
        <v/>
      </c>
      <c r="L1047" s="496"/>
    </row>
    <row r="1048" spans="1:12" hidden="1">
      <c r="A1048" s="467">
        <v>397</v>
      </c>
      <c r="B1048" s="1246"/>
      <c r="C1048" s="1199">
        <v>4219</v>
      </c>
      <c r="D1048" s="1231" t="s">
        <v>833</v>
      </c>
      <c r="E1048" s="626"/>
      <c r="F1048" s="630">
        <f t="shared" si="196"/>
        <v>0</v>
      </c>
      <c r="G1048" s="555"/>
      <c r="H1048" s="556"/>
      <c r="I1048" s="556"/>
      <c r="J1048" s="557"/>
      <c r="K1048" s="1526" t="str">
        <f t="shared" si="194"/>
        <v/>
      </c>
      <c r="L1048" s="496"/>
    </row>
    <row r="1049" spans="1:12" hidden="1">
      <c r="A1049" s="7">
        <v>398</v>
      </c>
      <c r="B1049" s="1195">
        <v>4300</v>
      </c>
      <c r="C1049" s="2143" t="s">
        <v>206</v>
      </c>
      <c r="D1049" s="2143"/>
      <c r="E1049" s="465">
        <f t="shared" ref="E1049:J1049" si="197">SUM(E1050:E1052)</f>
        <v>0</v>
      </c>
      <c r="F1049" s="466">
        <f t="shared" si="197"/>
        <v>0</v>
      </c>
      <c r="G1049" s="576">
        <f t="shared" si="197"/>
        <v>0</v>
      </c>
      <c r="H1049" s="577">
        <f t="shared" si="197"/>
        <v>0</v>
      </c>
      <c r="I1049" s="577">
        <f t="shared" si="197"/>
        <v>0</v>
      </c>
      <c r="J1049" s="578">
        <f t="shared" si="197"/>
        <v>0</v>
      </c>
      <c r="K1049" s="1526" t="str">
        <f t="shared" si="194"/>
        <v/>
      </c>
      <c r="L1049" s="496"/>
    </row>
    <row r="1050" spans="1:12" hidden="1">
      <c r="A1050" s="7">
        <v>399</v>
      </c>
      <c r="B1050" s="1246"/>
      <c r="C1050" s="1197">
        <v>4301</v>
      </c>
      <c r="D1050" s="1216" t="s">
        <v>834</v>
      </c>
      <c r="E1050" s="620"/>
      <c r="F1050" s="629">
        <f t="shared" ref="F1050:F1055" si="198">G1050+H1050+I1050+J1050</f>
        <v>0</v>
      </c>
      <c r="G1050" s="543"/>
      <c r="H1050" s="544"/>
      <c r="I1050" s="544"/>
      <c r="J1050" s="545"/>
      <c r="K1050" s="1526" t="str">
        <f t="shared" si="194"/>
        <v/>
      </c>
      <c r="L1050" s="496"/>
    </row>
    <row r="1051" spans="1:12" hidden="1">
      <c r="A1051" s="7">
        <v>400</v>
      </c>
      <c r="B1051" s="1246"/>
      <c r="C1051" s="1203">
        <v>4302</v>
      </c>
      <c r="D1051" s="1247" t="s">
        <v>923</v>
      </c>
      <c r="E1051" s="622"/>
      <c r="F1051" s="631">
        <f t="shared" si="198"/>
        <v>0</v>
      </c>
      <c r="G1051" s="546"/>
      <c r="H1051" s="547"/>
      <c r="I1051" s="547"/>
      <c r="J1051" s="548"/>
      <c r="K1051" s="1526" t="str">
        <f t="shared" si="194"/>
        <v/>
      </c>
      <c r="L1051" s="496"/>
    </row>
    <row r="1052" spans="1:12" hidden="1">
      <c r="A1052" s="7">
        <v>401</v>
      </c>
      <c r="B1052" s="1246"/>
      <c r="C1052" s="1199">
        <v>4309</v>
      </c>
      <c r="D1052" s="1207" t="s">
        <v>836</v>
      </c>
      <c r="E1052" s="626"/>
      <c r="F1052" s="630">
        <f t="shared" si="198"/>
        <v>0</v>
      </c>
      <c r="G1052" s="555"/>
      <c r="H1052" s="556"/>
      <c r="I1052" s="556"/>
      <c r="J1052" s="557"/>
      <c r="K1052" s="1526" t="str">
        <f t="shared" si="194"/>
        <v/>
      </c>
      <c r="L1052" s="496"/>
    </row>
    <row r="1053" spans="1:12" hidden="1">
      <c r="A1053" s="7">
        <v>402</v>
      </c>
      <c r="B1053" s="1195">
        <v>4400</v>
      </c>
      <c r="C1053" s="2143" t="s">
        <v>203</v>
      </c>
      <c r="D1053" s="2143"/>
      <c r="E1053" s="1507"/>
      <c r="F1053" s="466">
        <f t="shared" si="198"/>
        <v>0</v>
      </c>
      <c r="G1053" s="1309"/>
      <c r="H1053" s="1310"/>
      <c r="I1053" s="1310"/>
      <c r="J1053" s="1311"/>
      <c r="K1053" s="1526" t="str">
        <f t="shared" si="194"/>
        <v/>
      </c>
      <c r="L1053" s="496"/>
    </row>
    <row r="1054" spans="1:12" hidden="1">
      <c r="A1054" s="18">
        <v>404</v>
      </c>
      <c r="B1054" s="1195">
        <v>4500</v>
      </c>
      <c r="C1054" s="2143" t="s">
        <v>204</v>
      </c>
      <c r="D1054" s="2143"/>
      <c r="E1054" s="1507"/>
      <c r="F1054" s="466">
        <f t="shared" si="198"/>
        <v>0</v>
      </c>
      <c r="G1054" s="1309"/>
      <c r="H1054" s="1310"/>
      <c r="I1054" s="1310"/>
      <c r="J1054" s="1311"/>
      <c r="K1054" s="1526" t="str">
        <f t="shared" si="194"/>
        <v/>
      </c>
      <c r="L1054" s="496"/>
    </row>
    <row r="1055" spans="1:12" hidden="1">
      <c r="A1055" s="18">
        <v>404</v>
      </c>
      <c r="B1055" s="1195">
        <v>4600</v>
      </c>
      <c r="C1055" s="2146" t="s">
        <v>837</v>
      </c>
      <c r="D1055" s="2147"/>
      <c r="E1055" s="1507"/>
      <c r="F1055" s="466">
        <f t="shared" si="198"/>
        <v>0</v>
      </c>
      <c r="G1055" s="1309"/>
      <c r="H1055" s="1310"/>
      <c r="I1055" s="1310"/>
      <c r="J1055" s="1311"/>
      <c r="K1055" s="1526" t="str">
        <f t="shared" si="194"/>
        <v/>
      </c>
      <c r="L1055" s="496"/>
    </row>
    <row r="1056" spans="1:12" hidden="1">
      <c r="A1056" s="8">
        <v>440</v>
      </c>
      <c r="B1056" s="1195">
        <v>4900</v>
      </c>
      <c r="C1056" s="2143" t="s">
        <v>2018</v>
      </c>
      <c r="D1056" s="2143"/>
      <c r="E1056" s="465">
        <f t="shared" ref="E1056:J1056" si="199">+E1057+E1058</f>
        <v>0</v>
      </c>
      <c r="F1056" s="466">
        <f t="shared" si="199"/>
        <v>0</v>
      </c>
      <c r="G1056" s="576">
        <f t="shared" si="199"/>
        <v>0</v>
      </c>
      <c r="H1056" s="577">
        <f t="shared" si="199"/>
        <v>0</v>
      </c>
      <c r="I1056" s="577">
        <f t="shared" si="199"/>
        <v>0</v>
      </c>
      <c r="J1056" s="578">
        <f t="shared" si="199"/>
        <v>0</v>
      </c>
      <c r="K1056" s="1526" t="str">
        <f t="shared" si="194"/>
        <v/>
      </c>
      <c r="L1056" s="496"/>
    </row>
    <row r="1057" spans="1:12" hidden="1">
      <c r="A1057" s="8">
        <v>450</v>
      </c>
      <c r="B1057" s="1246"/>
      <c r="C1057" s="1197">
        <v>4901</v>
      </c>
      <c r="D1057" s="1248" t="s">
        <v>2019</v>
      </c>
      <c r="E1057" s="620"/>
      <c r="F1057" s="629">
        <f>G1057+H1057+I1057+J1057</f>
        <v>0</v>
      </c>
      <c r="G1057" s="543"/>
      <c r="H1057" s="544"/>
      <c r="I1057" s="544"/>
      <c r="J1057" s="545"/>
      <c r="K1057" s="1526" t="str">
        <f t="shared" si="194"/>
        <v/>
      </c>
      <c r="L1057" s="496"/>
    </row>
    <row r="1058" spans="1:12" hidden="1">
      <c r="A1058" s="8">
        <v>495</v>
      </c>
      <c r="B1058" s="1246"/>
      <c r="C1058" s="1199">
        <v>4902</v>
      </c>
      <c r="D1058" s="1207" t="s">
        <v>2020</v>
      </c>
      <c r="E1058" s="626"/>
      <c r="F1058" s="630">
        <f>G1058+H1058+I1058+J1058</f>
        <v>0</v>
      </c>
      <c r="G1058" s="555"/>
      <c r="H1058" s="556"/>
      <c r="I1058" s="556"/>
      <c r="J1058" s="557"/>
      <c r="K1058" s="1526" t="str">
        <f t="shared" si="194"/>
        <v/>
      </c>
      <c r="L1058" s="496"/>
    </row>
    <row r="1059" spans="1:12" hidden="1">
      <c r="A1059" s="9">
        <v>500</v>
      </c>
      <c r="B1059" s="1249">
        <v>5100</v>
      </c>
      <c r="C1059" s="2144" t="s">
        <v>838</v>
      </c>
      <c r="D1059" s="2144"/>
      <c r="E1059" s="1507"/>
      <c r="F1059" s="466">
        <f>G1059+H1059+I1059+J1059</f>
        <v>0</v>
      </c>
      <c r="G1059" s="1309"/>
      <c r="H1059" s="1310"/>
      <c r="I1059" s="1310"/>
      <c r="J1059" s="1311"/>
      <c r="K1059" s="1526" t="str">
        <f t="shared" si="194"/>
        <v/>
      </c>
      <c r="L1059" s="496"/>
    </row>
    <row r="1060" spans="1:12" hidden="1">
      <c r="A1060" s="9">
        <v>505</v>
      </c>
      <c r="B1060" s="1249">
        <v>5200</v>
      </c>
      <c r="C1060" s="2144" t="s">
        <v>839</v>
      </c>
      <c r="D1060" s="2144"/>
      <c r="E1060" s="465">
        <f t="shared" ref="E1060:J1060" si="200">SUM(E1061:E1067)</f>
        <v>0</v>
      </c>
      <c r="F1060" s="466">
        <f t="shared" si="200"/>
        <v>0</v>
      </c>
      <c r="G1060" s="576">
        <f t="shared" si="200"/>
        <v>0</v>
      </c>
      <c r="H1060" s="577">
        <f t="shared" si="200"/>
        <v>0</v>
      </c>
      <c r="I1060" s="577">
        <f t="shared" si="200"/>
        <v>0</v>
      </c>
      <c r="J1060" s="578">
        <f t="shared" si="200"/>
        <v>0</v>
      </c>
      <c r="K1060" s="1526" t="str">
        <f t="shared" si="194"/>
        <v/>
      </c>
      <c r="L1060" s="496"/>
    </row>
    <row r="1061" spans="1:12" hidden="1">
      <c r="A1061" s="9">
        <v>510</v>
      </c>
      <c r="B1061" s="1250"/>
      <c r="C1061" s="1251">
        <v>5201</v>
      </c>
      <c r="D1061" s="1252" t="s">
        <v>840</v>
      </c>
      <c r="E1061" s="620"/>
      <c r="F1061" s="629">
        <f t="shared" ref="F1061:F1067" si="201">G1061+H1061+I1061+J1061</f>
        <v>0</v>
      </c>
      <c r="G1061" s="543"/>
      <c r="H1061" s="544"/>
      <c r="I1061" s="544"/>
      <c r="J1061" s="545"/>
      <c r="K1061" s="1526" t="str">
        <f t="shared" si="194"/>
        <v/>
      </c>
      <c r="L1061" s="496"/>
    </row>
    <row r="1062" spans="1:12" hidden="1">
      <c r="A1062" s="9">
        <v>515</v>
      </c>
      <c r="B1062" s="1250"/>
      <c r="C1062" s="1253">
        <v>5202</v>
      </c>
      <c r="D1062" s="1254" t="s">
        <v>841</v>
      </c>
      <c r="E1062" s="622"/>
      <c r="F1062" s="631">
        <f t="shared" si="201"/>
        <v>0</v>
      </c>
      <c r="G1062" s="546"/>
      <c r="H1062" s="547"/>
      <c r="I1062" s="547"/>
      <c r="J1062" s="548"/>
      <c r="K1062" s="1526" t="str">
        <f t="shared" si="194"/>
        <v/>
      </c>
      <c r="L1062" s="496"/>
    </row>
    <row r="1063" spans="1:12" hidden="1">
      <c r="A1063" s="9">
        <v>520</v>
      </c>
      <c r="B1063" s="1250"/>
      <c r="C1063" s="1253">
        <v>5203</v>
      </c>
      <c r="D1063" s="1254" t="s">
        <v>1700</v>
      </c>
      <c r="E1063" s="622"/>
      <c r="F1063" s="631">
        <f t="shared" si="201"/>
        <v>0</v>
      </c>
      <c r="G1063" s="546"/>
      <c r="H1063" s="547"/>
      <c r="I1063" s="547"/>
      <c r="J1063" s="548"/>
      <c r="K1063" s="1526" t="str">
        <f t="shared" si="194"/>
        <v/>
      </c>
      <c r="L1063" s="496"/>
    </row>
    <row r="1064" spans="1:12" hidden="1">
      <c r="A1064" s="9">
        <v>525</v>
      </c>
      <c r="B1064" s="1250"/>
      <c r="C1064" s="1253">
        <v>5204</v>
      </c>
      <c r="D1064" s="1254" t="s">
        <v>1701</v>
      </c>
      <c r="E1064" s="622"/>
      <c r="F1064" s="631">
        <f t="shared" si="201"/>
        <v>0</v>
      </c>
      <c r="G1064" s="546"/>
      <c r="H1064" s="547"/>
      <c r="I1064" s="547"/>
      <c r="J1064" s="548"/>
      <c r="K1064" s="1526" t="str">
        <f t="shared" si="194"/>
        <v/>
      </c>
      <c r="L1064" s="496"/>
    </row>
    <row r="1065" spans="1:12" hidden="1">
      <c r="A1065" s="8">
        <v>635</v>
      </c>
      <c r="B1065" s="1250"/>
      <c r="C1065" s="1253">
        <v>5205</v>
      </c>
      <c r="D1065" s="1254" t="s">
        <v>1702</v>
      </c>
      <c r="E1065" s="622"/>
      <c r="F1065" s="631">
        <f t="shared" si="201"/>
        <v>0</v>
      </c>
      <c r="G1065" s="546"/>
      <c r="H1065" s="547"/>
      <c r="I1065" s="547"/>
      <c r="J1065" s="548"/>
      <c r="K1065" s="1526" t="str">
        <f t="shared" si="194"/>
        <v/>
      </c>
      <c r="L1065" s="496"/>
    </row>
    <row r="1066" spans="1:12" hidden="1">
      <c r="A1066" s="9">
        <v>640</v>
      </c>
      <c r="B1066" s="1250"/>
      <c r="C1066" s="1253">
        <v>5206</v>
      </c>
      <c r="D1066" s="1254" t="s">
        <v>1703</v>
      </c>
      <c r="E1066" s="622"/>
      <c r="F1066" s="631">
        <f t="shared" si="201"/>
        <v>0</v>
      </c>
      <c r="G1066" s="546"/>
      <c r="H1066" s="547"/>
      <c r="I1066" s="547"/>
      <c r="J1066" s="548"/>
      <c r="K1066" s="1526" t="str">
        <f t="shared" si="194"/>
        <v/>
      </c>
      <c r="L1066" s="496"/>
    </row>
    <row r="1067" spans="1:12" hidden="1">
      <c r="A1067" s="9">
        <v>645</v>
      </c>
      <c r="B1067" s="1250"/>
      <c r="C1067" s="1255">
        <v>5219</v>
      </c>
      <c r="D1067" s="1256" t="s">
        <v>1704</v>
      </c>
      <c r="E1067" s="626"/>
      <c r="F1067" s="630">
        <f t="shared" si="201"/>
        <v>0</v>
      </c>
      <c r="G1067" s="555"/>
      <c r="H1067" s="556"/>
      <c r="I1067" s="556"/>
      <c r="J1067" s="557"/>
      <c r="K1067" s="1526" t="str">
        <f t="shared" si="194"/>
        <v/>
      </c>
      <c r="L1067" s="496"/>
    </row>
    <row r="1068" spans="1:12" hidden="1">
      <c r="A1068" s="9">
        <v>650</v>
      </c>
      <c r="B1068" s="1249">
        <v>5300</v>
      </c>
      <c r="C1068" s="2144" t="s">
        <v>1705</v>
      </c>
      <c r="D1068" s="2144"/>
      <c r="E1068" s="465">
        <f t="shared" ref="E1068:J1068" si="202">SUM(E1069:E1070)</f>
        <v>0</v>
      </c>
      <c r="F1068" s="466">
        <f t="shared" si="202"/>
        <v>0</v>
      </c>
      <c r="G1068" s="576">
        <f t="shared" si="202"/>
        <v>0</v>
      </c>
      <c r="H1068" s="577">
        <f t="shared" si="202"/>
        <v>0</v>
      </c>
      <c r="I1068" s="577">
        <f t="shared" si="202"/>
        <v>0</v>
      </c>
      <c r="J1068" s="578">
        <f t="shared" si="202"/>
        <v>0</v>
      </c>
      <c r="K1068" s="1526" t="str">
        <f t="shared" si="194"/>
        <v/>
      </c>
      <c r="L1068" s="496"/>
    </row>
    <row r="1069" spans="1:12" hidden="1">
      <c r="A1069" s="8">
        <v>655</v>
      </c>
      <c r="B1069" s="1250"/>
      <c r="C1069" s="1251">
        <v>5301</v>
      </c>
      <c r="D1069" s="1252" t="s">
        <v>1162</v>
      </c>
      <c r="E1069" s="620"/>
      <c r="F1069" s="629">
        <f>G1069+H1069+I1069+J1069</f>
        <v>0</v>
      </c>
      <c r="G1069" s="543"/>
      <c r="H1069" s="544"/>
      <c r="I1069" s="544"/>
      <c r="J1069" s="545"/>
      <c r="K1069" s="1526" t="str">
        <f t="shared" si="194"/>
        <v/>
      </c>
      <c r="L1069" s="496"/>
    </row>
    <row r="1070" spans="1:12" hidden="1">
      <c r="A1070" s="8">
        <v>665</v>
      </c>
      <c r="B1070" s="1250"/>
      <c r="C1070" s="1255">
        <v>5309</v>
      </c>
      <c r="D1070" s="1256" t="s">
        <v>1706</v>
      </c>
      <c r="E1070" s="626"/>
      <c r="F1070" s="630">
        <f>G1070+H1070+I1070+J1070</f>
        <v>0</v>
      </c>
      <c r="G1070" s="555"/>
      <c r="H1070" s="556"/>
      <c r="I1070" s="556"/>
      <c r="J1070" s="557"/>
      <c r="K1070" s="1526" t="str">
        <f t="shared" si="194"/>
        <v/>
      </c>
      <c r="L1070" s="496"/>
    </row>
    <row r="1071" spans="1:12" hidden="1">
      <c r="A1071" s="8">
        <v>675</v>
      </c>
      <c r="B1071" s="1249">
        <v>5400</v>
      </c>
      <c r="C1071" s="2144" t="s">
        <v>855</v>
      </c>
      <c r="D1071" s="2144"/>
      <c r="E1071" s="1507"/>
      <c r="F1071" s="466">
        <f>G1071+H1071+I1071+J1071</f>
        <v>0</v>
      </c>
      <c r="G1071" s="1309"/>
      <c r="H1071" s="1310"/>
      <c r="I1071" s="1310"/>
      <c r="J1071" s="1311"/>
      <c r="K1071" s="1526" t="str">
        <f t="shared" si="194"/>
        <v/>
      </c>
      <c r="L1071" s="496"/>
    </row>
    <row r="1072" spans="1:12" hidden="1">
      <c r="A1072" s="8">
        <v>685</v>
      </c>
      <c r="B1072" s="1195">
        <v>5500</v>
      </c>
      <c r="C1072" s="2143" t="s">
        <v>856</v>
      </c>
      <c r="D1072" s="2143"/>
      <c r="E1072" s="465">
        <f t="shared" ref="E1072:J1072" si="203">SUM(E1073:E1076)</f>
        <v>0</v>
      </c>
      <c r="F1072" s="466">
        <f t="shared" si="203"/>
        <v>0</v>
      </c>
      <c r="G1072" s="576">
        <f t="shared" si="203"/>
        <v>0</v>
      </c>
      <c r="H1072" s="577">
        <f t="shared" si="203"/>
        <v>0</v>
      </c>
      <c r="I1072" s="577">
        <f t="shared" si="203"/>
        <v>0</v>
      </c>
      <c r="J1072" s="578">
        <f t="shared" si="203"/>
        <v>0</v>
      </c>
      <c r="K1072" s="1526" t="str">
        <f t="shared" si="194"/>
        <v/>
      </c>
      <c r="L1072" s="496"/>
    </row>
    <row r="1073" spans="1:12" hidden="1">
      <c r="A1073" s="9">
        <v>690</v>
      </c>
      <c r="B1073" s="1246"/>
      <c r="C1073" s="1197">
        <v>5501</v>
      </c>
      <c r="D1073" s="1216" t="s">
        <v>857</v>
      </c>
      <c r="E1073" s="620"/>
      <c r="F1073" s="629">
        <f>G1073+H1073+I1073+J1073</f>
        <v>0</v>
      </c>
      <c r="G1073" s="543"/>
      <c r="H1073" s="544"/>
      <c r="I1073" s="544"/>
      <c r="J1073" s="545"/>
      <c r="K1073" s="1526" t="str">
        <f t="shared" si="194"/>
        <v/>
      </c>
      <c r="L1073" s="496"/>
    </row>
    <row r="1074" spans="1:12" hidden="1">
      <c r="A1074" s="9">
        <v>695</v>
      </c>
      <c r="B1074" s="1246"/>
      <c r="C1074" s="1203">
        <v>5502</v>
      </c>
      <c r="D1074" s="1204" t="s">
        <v>858</v>
      </c>
      <c r="E1074" s="622"/>
      <c r="F1074" s="631">
        <f>G1074+H1074+I1074+J1074</f>
        <v>0</v>
      </c>
      <c r="G1074" s="546"/>
      <c r="H1074" s="547"/>
      <c r="I1074" s="547"/>
      <c r="J1074" s="548"/>
      <c r="K1074" s="1526" t="str">
        <f t="shared" si="194"/>
        <v/>
      </c>
      <c r="L1074" s="496"/>
    </row>
    <row r="1075" spans="1:12" hidden="1">
      <c r="A1075" s="8">
        <v>700</v>
      </c>
      <c r="B1075" s="1246"/>
      <c r="C1075" s="1203">
        <v>5503</v>
      </c>
      <c r="D1075" s="1247" t="s">
        <v>859</v>
      </c>
      <c r="E1075" s="622"/>
      <c r="F1075" s="631">
        <f>G1075+H1075+I1075+J1075</f>
        <v>0</v>
      </c>
      <c r="G1075" s="546"/>
      <c r="H1075" s="547"/>
      <c r="I1075" s="547"/>
      <c r="J1075" s="548"/>
      <c r="K1075" s="1526" t="str">
        <f t="shared" si="194"/>
        <v/>
      </c>
      <c r="L1075" s="496"/>
    </row>
    <row r="1076" spans="1:12" hidden="1">
      <c r="A1076" s="8">
        <v>710</v>
      </c>
      <c r="B1076" s="1246"/>
      <c r="C1076" s="1199">
        <v>5504</v>
      </c>
      <c r="D1076" s="1227" t="s">
        <v>860</v>
      </c>
      <c r="E1076" s="626"/>
      <c r="F1076" s="630">
        <f>G1076+H1076+I1076+J1076</f>
        <v>0</v>
      </c>
      <c r="G1076" s="555"/>
      <c r="H1076" s="556"/>
      <c r="I1076" s="556"/>
      <c r="J1076" s="557"/>
      <c r="K1076" s="1526" t="str">
        <f t="shared" si="194"/>
        <v/>
      </c>
      <c r="L1076" s="496"/>
    </row>
    <row r="1077" spans="1:12" ht="36" hidden="1" customHeight="1">
      <c r="A1077" s="9">
        <v>715</v>
      </c>
      <c r="B1077" s="1249">
        <v>5700</v>
      </c>
      <c r="C1077" s="2131" t="s">
        <v>1223</v>
      </c>
      <c r="D1077" s="2132"/>
      <c r="E1077" s="465">
        <f t="shared" ref="E1077:J1077" si="204">SUM(E1078:E1080)</f>
        <v>0</v>
      </c>
      <c r="F1077" s="466">
        <f t="shared" si="204"/>
        <v>0</v>
      </c>
      <c r="G1077" s="576">
        <f t="shared" si="204"/>
        <v>0</v>
      </c>
      <c r="H1077" s="577">
        <f t="shared" si="204"/>
        <v>0</v>
      </c>
      <c r="I1077" s="577">
        <f t="shared" si="204"/>
        <v>0</v>
      </c>
      <c r="J1077" s="578">
        <f t="shared" si="204"/>
        <v>0</v>
      </c>
      <c r="K1077" s="1526" t="str">
        <f t="shared" si="194"/>
        <v/>
      </c>
      <c r="L1077" s="496"/>
    </row>
    <row r="1078" spans="1:12" hidden="1">
      <c r="A1078" s="9">
        <v>720</v>
      </c>
      <c r="B1078" s="1250"/>
      <c r="C1078" s="1251">
        <v>5701</v>
      </c>
      <c r="D1078" s="1252" t="s">
        <v>862</v>
      </c>
      <c r="E1078" s="620"/>
      <c r="F1078" s="629">
        <f>G1078+H1078+I1078+J1078</f>
        <v>0</v>
      </c>
      <c r="G1078" s="543"/>
      <c r="H1078" s="544"/>
      <c r="I1078" s="544"/>
      <c r="J1078" s="545"/>
      <c r="K1078" s="1526" t="str">
        <f t="shared" si="194"/>
        <v/>
      </c>
      <c r="L1078" s="496"/>
    </row>
    <row r="1079" spans="1:12" hidden="1">
      <c r="A1079" s="9">
        <v>725</v>
      </c>
      <c r="B1079" s="1250"/>
      <c r="C1079" s="1257">
        <v>5702</v>
      </c>
      <c r="D1079" s="1258" t="s">
        <v>863</v>
      </c>
      <c r="E1079" s="624"/>
      <c r="F1079" s="632">
        <f>G1079+H1079+I1079+J1079</f>
        <v>0</v>
      </c>
      <c r="G1079" s="610"/>
      <c r="H1079" s="611"/>
      <c r="I1079" s="611"/>
      <c r="J1079" s="612"/>
      <c r="K1079" s="1526" t="str">
        <f t="shared" si="194"/>
        <v/>
      </c>
      <c r="L1079" s="496"/>
    </row>
    <row r="1080" spans="1:12" hidden="1">
      <c r="A1080" s="9">
        <v>730</v>
      </c>
      <c r="B1080" s="1202"/>
      <c r="C1080" s="1259">
        <v>4071</v>
      </c>
      <c r="D1080" s="1260" t="s">
        <v>864</v>
      </c>
      <c r="E1080" s="1512"/>
      <c r="F1080" s="642">
        <f>G1080+H1080+I1080+J1080</f>
        <v>0</v>
      </c>
      <c r="G1080" s="745"/>
      <c r="H1080" s="1312"/>
      <c r="I1080" s="1312"/>
      <c r="J1080" s="1313"/>
      <c r="K1080" s="1526" t="str">
        <f t="shared" si="194"/>
        <v/>
      </c>
      <c r="L1080" s="496"/>
    </row>
    <row r="1081" spans="1:12" hidden="1">
      <c r="A1081" s="9">
        <v>735</v>
      </c>
      <c r="B1081" s="1261"/>
      <c r="C1081" s="1262"/>
      <c r="D1081" s="1263"/>
      <c r="E1081" s="1527"/>
      <c r="F1081" s="762"/>
      <c r="G1081" s="762"/>
      <c r="H1081" s="762"/>
      <c r="I1081" s="762"/>
      <c r="J1081" s="763"/>
      <c r="K1081" s="1526" t="str">
        <f t="shared" si="194"/>
        <v/>
      </c>
      <c r="L1081" s="496"/>
    </row>
    <row r="1082" spans="1:12" hidden="1">
      <c r="A1082" s="9">
        <v>740</v>
      </c>
      <c r="B1082" s="1264">
        <v>98</v>
      </c>
      <c r="C1082" s="2133" t="s">
        <v>865</v>
      </c>
      <c r="D1082" s="2134"/>
      <c r="E1082" s="1513"/>
      <c r="F1082" s="774">
        <f>G1082+H1082+I1082+J1082</f>
        <v>0</v>
      </c>
      <c r="G1082" s="767">
        <v>0</v>
      </c>
      <c r="H1082" s="768">
        <v>0</v>
      </c>
      <c r="I1082" s="768">
        <v>0</v>
      </c>
      <c r="J1082" s="769">
        <v>0</v>
      </c>
      <c r="K1082" s="1526" t="str">
        <f t="shared" si="194"/>
        <v/>
      </c>
      <c r="L1082" s="496"/>
    </row>
    <row r="1083" spans="1:12" hidden="1">
      <c r="A1083" s="9">
        <v>745</v>
      </c>
      <c r="B1083" s="1265"/>
      <c r="C1083" s="1266"/>
      <c r="D1083" s="1267"/>
      <c r="E1083" s="384"/>
      <c r="F1083" s="384"/>
      <c r="G1083" s="384"/>
      <c r="H1083" s="384"/>
      <c r="I1083" s="384"/>
      <c r="J1083" s="385"/>
      <c r="K1083" s="1526" t="str">
        <f t="shared" si="194"/>
        <v/>
      </c>
      <c r="L1083" s="496"/>
    </row>
    <row r="1084" spans="1:12" hidden="1">
      <c r="A1084" s="8">
        <v>750</v>
      </c>
      <c r="B1084" s="1268"/>
      <c r="C1084" s="1122"/>
      <c r="D1084" s="1263"/>
      <c r="E1084" s="386"/>
      <c r="F1084" s="386"/>
      <c r="G1084" s="386"/>
      <c r="H1084" s="386"/>
      <c r="I1084" s="386"/>
      <c r="J1084" s="387"/>
      <c r="K1084" s="1526" t="str">
        <f t="shared" si="194"/>
        <v/>
      </c>
      <c r="L1084" s="496"/>
    </row>
    <row r="1085" spans="1:12" hidden="1">
      <c r="A1085" s="9">
        <v>755</v>
      </c>
      <c r="B1085" s="1269"/>
      <c r="C1085" s="1270"/>
      <c r="D1085" s="1263"/>
      <c r="E1085" s="386"/>
      <c r="F1085" s="386"/>
      <c r="G1085" s="386"/>
      <c r="H1085" s="386"/>
      <c r="I1085" s="386"/>
      <c r="J1085" s="387"/>
      <c r="K1085" s="1526" t="str">
        <f t="shared" si="194"/>
        <v/>
      </c>
      <c r="L1085" s="496"/>
    </row>
    <row r="1086" spans="1:12" ht="16.5" thickBot="1">
      <c r="A1086" s="9">
        <v>760</v>
      </c>
      <c r="B1086" s="1271"/>
      <c r="C1086" s="1271" t="s">
        <v>1933</v>
      </c>
      <c r="D1086" s="1272">
        <f>+B1086</f>
        <v>0</v>
      </c>
      <c r="E1086" s="479">
        <f t="shared" ref="E1086:J1086" si="205">SUM(E970,E973,E979,E987,E988,E1006,E1010,E1016,E1019,E1020,E1021,E1022,E1023,E1032,E1039,E1040,E1041,E1042,E1049,E1053,E1054,E1055,E1056,E1059,E1060,E1068,E1071,E1072,E1077)+E1082</f>
        <v>50536</v>
      </c>
      <c r="F1086" s="480">
        <f t="shared" si="205"/>
        <v>48682</v>
      </c>
      <c r="G1086" s="759">
        <f t="shared" si="205"/>
        <v>31383</v>
      </c>
      <c r="H1086" s="760">
        <f t="shared" si="205"/>
        <v>0</v>
      </c>
      <c r="I1086" s="760">
        <f t="shared" si="205"/>
        <v>990</v>
      </c>
      <c r="J1086" s="761">
        <f t="shared" si="205"/>
        <v>16309</v>
      </c>
      <c r="K1086" s="1526">
        <f t="shared" si="194"/>
        <v>1</v>
      </c>
      <c r="L1086" s="1520" t="str">
        <f>LEFT(C967,1)</f>
        <v>2</v>
      </c>
    </row>
    <row r="1087" spans="1:12" ht="16.5" thickTop="1">
      <c r="A1087" s="8">
        <v>765</v>
      </c>
      <c r="B1087" s="1273"/>
      <c r="C1087" s="1274"/>
      <c r="D1087" s="1125"/>
      <c r="E1087" s="775"/>
      <c r="F1087" s="775"/>
      <c r="G1087" s="775"/>
      <c r="H1087" s="775"/>
      <c r="I1087" s="775"/>
      <c r="J1087" s="775"/>
      <c r="K1087" s="4">
        <f>K1086</f>
        <v>1</v>
      </c>
      <c r="L1087" s="495"/>
    </row>
    <row r="1088" spans="1:12">
      <c r="A1088" s="8">
        <v>775</v>
      </c>
      <c r="B1088" s="1184"/>
      <c r="C1088" s="1275"/>
      <c r="D1088" s="1276"/>
      <c r="E1088" s="776"/>
      <c r="F1088" s="776"/>
      <c r="G1088" s="776"/>
      <c r="H1088" s="776"/>
      <c r="I1088" s="776"/>
      <c r="J1088" s="776"/>
      <c r="K1088" s="4">
        <f>K1086</f>
        <v>1</v>
      </c>
      <c r="L1088" s="495"/>
    </row>
    <row r="1089" spans="1:12" hidden="1">
      <c r="A1089" s="9">
        <v>780</v>
      </c>
      <c r="B1089" s="775"/>
      <c r="C1089" s="1122"/>
      <c r="D1089" s="1148"/>
      <c r="E1089" s="776"/>
      <c r="F1089" s="776"/>
      <c r="G1089" s="776"/>
      <c r="H1089" s="776"/>
      <c r="I1089" s="776"/>
      <c r="J1089" s="776"/>
      <c r="K1089" s="1901" t="str">
        <f>(IF(SUM(K1100:K1121)&lt;&gt;0,$K$2,""))</f>
        <v/>
      </c>
      <c r="L1089" s="495"/>
    </row>
    <row r="1090" spans="1:12" hidden="1">
      <c r="A1090" s="9">
        <v>785</v>
      </c>
      <c r="B1090" s="2135" t="str">
        <f>$B$7</f>
        <v>ОТЧЕТНИ ДАННИ ПО ЕБК ЗА ИЗПЪЛНЕНИЕТО НА БЮДЖЕТА</v>
      </c>
      <c r="C1090" s="2136"/>
      <c r="D1090" s="2136"/>
      <c r="E1090" s="776"/>
      <c r="F1090" s="776"/>
      <c r="G1090" s="776"/>
      <c r="H1090" s="776"/>
      <c r="I1090" s="776"/>
      <c r="J1090" s="776"/>
      <c r="K1090" s="1901" t="str">
        <f>(IF(SUM(K1100:K1121)&lt;&gt;0,$K$2,""))</f>
        <v/>
      </c>
      <c r="L1090" s="495"/>
    </row>
    <row r="1091" spans="1:12" hidden="1">
      <c r="A1091" s="9">
        <v>790</v>
      </c>
      <c r="B1091" s="775"/>
      <c r="C1091" s="1122"/>
      <c r="D1091" s="1148"/>
      <c r="E1091" s="1149" t="s">
        <v>2184</v>
      </c>
      <c r="F1091" s="1149" t="s">
        <v>2083</v>
      </c>
      <c r="G1091" s="776"/>
      <c r="H1091" s="776"/>
      <c r="I1091" s="776"/>
      <c r="J1091" s="776"/>
      <c r="K1091" s="1901" t="str">
        <f>(IF(SUM(K1100:K1121)&lt;&gt;0,$K$2,""))</f>
        <v/>
      </c>
      <c r="L1091" s="495"/>
    </row>
    <row r="1092" spans="1:12" ht="18.75" hidden="1">
      <c r="A1092" s="9">
        <v>795</v>
      </c>
      <c r="B1092" s="2137" t="str">
        <f>$B$9</f>
        <v>ОБЛАСТНА АДМИНИСТРАЦИЯ ПАЗАРДЖИК</v>
      </c>
      <c r="C1092" s="2138"/>
      <c r="D1092" s="2139"/>
      <c r="E1092" s="1068">
        <f>$E$9</f>
        <v>42736</v>
      </c>
      <c r="F1092" s="1153">
        <f>$F$9</f>
        <v>43100</v>
      </c>
      <c r="G1092" s="776"/>
      <c r="H1092" s="776"/>
      <c r="I1092" s="776"/>
      <c r="J1092" s="776"/>
      <c r="K1092" s="1901" t="str">
        <f>(IF(SUM(K1100:K1121)&lt;&gt;0,$K$2,""))</f>
        <v/>
      </c>
      <c r="L1092" s="495"/>
    </row>
    <row r="1093" spans="1:12" hidden="1">
      <c r="A1093" s="8">
        <v>805</v>
      </c>
      <c r="B1093" s="1154" t="str">
        <f>$B$10</f>
        <v xml:space="preserve">                                                            (наименование на разпоредителя с бюджет)</v>
      </c>
      <c r="C1093" s="775"/>
      <c r="D1093" s="1125"/>
      <c r="E1093" s="1155"/>
      <c r="F1093" s="1155"/>
      <c r="G1093" s="776"/>
      <c r="H1093" s="776"/>
      <c r="I1093" s="776"/>
      <c r="J1093" s="776"/>
      <c r="K1093" s="1901" t="str">
        <f>(IF(SUM(K1100:K1121)&lt;&gt;0,$K$2,""))</f>
        <v/>
      </c>
      <c r="L1093" s="495"/>
    </row>
    <row r="1094" spans="1:12" hidden="1">
      <c r="A1094" s="9">
        <v>810</v>
      </c>
      <c r="B1094" s="1154"/>
      <c r="C1094" s="775"/>
      <c r="D1094" s="1125"/>
      <c r="E1094" s="1154"/>
      <c r="F1094" s="775"/>
      <c r="G1094" s="776"/>
      <c r="H1094" s="776"/>
      <c r="I1094" s="776"/>
      <c r="J1094" s="776"/>
      <c r="K1094" s="1901" t="str">
        <f>(IF(SUM(K1100:K1121)&lt;&gt;0,$K$2,""))</f>
        <v/>
      </c>
      <c r="L1094" s="495"/>
    </row>
    <row r="1095" spans="1:12" ht="19.5" hidden="1">
      <c r="A1095" s="9">
        <v>815</v>
      </c>
      <c r="B1095" s="2140" t="str">
        <f>$B$12</f>
        <v xml:space="preserve">Министерски съвет </v>
      </c>
      <c r="C1095" s="2141"/>
      <c r="D1095" s="2142"/>
      <c r="E1095" s="1156" t="s">
        <v>1202</v>
      </c>
      <c r="F1095" s="1900" t="str">
        <f>$F$12</f>
        <v>0300</v>
      </c>
      <c r="G1095" s="776"/>
      <c r="H1095" s="776"/>
      <c r="I1095" s="776"/>
      <c r="J1095" s="776"/>
      <c r="K1095" s="1901" t="str">
        <f>(IF(SUM(K1100:K1121)&lt;&gt;0,$K$2,""))</f>
        <v/>
      </c>
      <c r="L1095" s="495"/>
    </row>
    <row r="1096" spans="1:12" hidden="1">
      <c r="A1096" s="13">
        <v>525</v>
      </c>
      <c r="B1096" s="1158" t="str">
        <f>$B$13</f>
        <v xml:space="preserve">                                             (наименование на първостепенния разпоредител с бюджет)</v>
      </c>
      <c r="C1096" s="775"/>
      <c r="D1096" s="1125"/>
      <c r="E1096" s="1159"/>
      <c r="F1096" s="1160"/>
      <c r="G1096" s="776"/>
      <c r="H1096" s="776"/>
      <c r="I1096" s="776"/>
      <c r="J1096" s="776"/>
      <c r="K1096" s="1901" t="str">
        <f>(IF(SUM(K1100:K1121)&lt;&gt;0,$K$2,""))</f>
        <v/>
      </c>
      <c r="L1096" s="495"/>
    </row>
    <row r="1097" spans="1:12" ht="19.5" hidden="1">
      <c r="A1097" s="8">
        <v>820</v>
      </c>
      <c r="B1097" s="1277"/>
      <c r="C1097" s="1277"/>
      <c r="D1097" s="1278" t="s">
        <v>1316</v>
      </c>
      <c r="E1097" s="1279">
        <f>$E$15</f>
        <v>0</v>
      </c>
      <c r="F1097" s="1280" t="str">
        <f>$F$15</f>
        <v>БЮДЖЕТ</v>
      </c>
      <c r="G1097" s="386"/>
      <c r="H1097" s="386"/>
      <c r="I1097" s="386"/>
      <c r="J1097" s="386"/>
      <c r="K1097" s="1901" t="str">
        <f>(IF(SUM(K1100:K1121)&lt;&gt;0,$K$2,""))</f>
        <v/>
      </c>
      <c r="L1097" s="495"/>
    </row>
    <row r="1098" spans="1:12" hidden="1">
      <c r="A1098" s="9">
        <v>821</v>
      </c>
      <c r="B1098" s="1155"/>
      <c r="C1098" s="1122"/>
      <c r="D1098" s="1281" t="s">
        <v>924</v>
      </c>
      <c r="E1098" s="776"/>
      <c r="F1098" s="1282" t="s">
        <v>2187</v>
      </c>
      <c r="G1098" s="1282"/>
      <c r="H1098" s="386"/>
      <c r="I1098" s="1282"/>
      <c r="J1098" s="386"/>
      <c r="K1098" s="1901" t="str">
        <f>(IF(SUM(K1100:K1121)&lt;&gt;0,$K$2,""))</f>
        <v/>
      </c>
      <c r="L1098" s="495"/>
    </row>
    <row r="1099" spans="1:12" hidden="1">
      <c r="A1099" s="9">
        <v>822</v>
      </c>
      <c r="B1099" s="1283" t="s">
        <v>867</v>
      </c>
      <c r="C1099" s="1284" t="s">
        <v>868</v>
      </c>
      <c r="D1099" s="1285" t="s">
        <v>869</v>
      </c>
      <c r="E1099" s="1286" t="s">
        <v>870</v>
      </c>
      <c r="F1099" s="1287" t="s">
        <v>871</v>
      </c>
      <c r="G1099" s="777"/>
      <c r="H1099" s="777"/>
      <c r="I1099" s="777"/>
      <c r="J1099" s="777"/>
      <c r="K1099" s="1901" t="str">
        <f>(IF(SUM(K1100:K1121)&lt;&gt;0,$K$2,""))</f>
        <v/>
      </c>
      <c r="L1099" s="495"/>
    </row>
    <row r="1100" spans="1:12" hidden="1">
      <c r="A1100" s="9">
        <v>823</v>
      </c>
      <c r="B1100" s="1288"/>
      <c r="C1100" s="1289" t="s">
        <v>872</v>
      </c>
      <c r="D1100" s="1290" t="s">
        <v>873</v>
      </c>
      <c r="E1100" s="1314">
        <f>E1101+E1102</f>
        <v>0</v>
      </c>
      <c r="F1100" s="1315">
        <f>F1101+F1102</f>
        <v>0</v>
      </c>
      <c r="G1100" s="777"/>
      <c r="H1100" s="777"/>
      <c r="I1100" s="777"/>
      <c r="J1100" s="777"/>
      <c r="K1100" s="212" t="str">
        <f t="shared" ref="K1100:K1121" si="206">(IF($E1100&lt;&gt;0,$K$2,IF($F1100&lt;&gt;0,$K$2,"")))</f>
        <v/>
      </c>
      <c r="L1100" s="495"/>
    </row>
    <row r="1101" spans="1:12" hidden="1">
      <c r="A1101" s="9">
        <v>825</v>
      </c>
      <c r="B1101" s="1291"/>
      <c r="C1101" s="1292" t="s">
        <v>874</v>
      </c>
      <c r="D1101" s="1293" t="s">
        <v>875</v>
      </c>
      <c r="E1101" s="1316"/>
      <c r="F1101" s="1317"/>
      <c r="G1101" s="777"/>
      <c r="H1101" s="777"/>
      <c r="I1101" s="777"/>
      <c r="J1101" s="777"/>
      <c r="K1101" s="212" t="str">
        <f t="shared" si="206"/>
        <v/>
      </c>
      <c r="L1101" s="495"/>
    </row>
    <row r="1102" spans="1:12" hidden="1">
      <c r="A1102" s="9"/>
      <c r="B1102" s="1294"/>
      <c r="C1102" s="1295" t="s">
        <v>876</v>
      </c>
      <c r="D1102" s="1296" t="s">
        <v>877</v>
      </c>
      <c r="E1102" s="1318"/>
      <c r="F1102" s="1319"/>
      <c r="G1102" s="777"/>
      <c r="H1102" s="777"/>
      <c r="I1102" s="777"/>
      <c r="J1102" s="777"/>
      <c r="K1102" s="212" t="str">
        <f t="shared" si="206"/>
        <v/>
      </c>
      <c r="L1102" s="495"/>
    </row>
    <row r="1103" spans="1:12" hidden="1">
      <c r="A1103" s="9"/>
      <c r="B1103" s="1288"/>
      <c r="C1103" s="1289" t="s">
        <v>878</v>
      </c>
      <c r="D1103" s="1290" t="s">
        <v>879</v>
      </c>
      <c r="E1103" s="1320">
        <f>E1104+E1105</f>
        <v>0</v>
      </c>
      <c r="F1103" s="1321">
        <f>F1104+F1105</f>
        <v>0</v>
      </c>
      <c r="G1103" s="777"/>
      <c r="H1103" s="777"/>
      <c r="I1103" s="777"/>
      <c r="J1103" s="777"/>
      <c r="K1103" s="212" t="str">
        <f t="shared" si="206"/>
        <v/>
      </c>
      <c r="L1103" s="495"/>
    </row>
    <row r="1104" spans="1:12" hidden="1">
      <c r="A1104" s="9"/>
      <c r="B1104" s="1291"/>
      <c r="C1104" s="1292" t="s">
        <v>880</v>
      </c>
      <c r="D1104" s="1293" t="s">
        <v>875</v>
      </c>
      <c r="E1104" s="1316"/>
      <c r="F1104" s="1317"/>
      <c r="G1104" s="777"/>
      <c r="H1104" s="777"/>
      <c r="I1104" s="777"/>
      <c r="J1104" s="777"/>
      <c r="K1104" s="212" t="str">
        <f t="shared" si="206"/>
        <v/>
      </c>
      <c r="L1104" s="495"/>
    </row>
    <row r="1105" spans="1:12" hidden="1">
      <c r="A1105" s="9"/>
      <c r="B1105" s="1297"/>
      <c r="C1105" s="1298" t="s">
        <v>881</v>
      </c>
      <c r="D1105" s="1299" t="s">
        <v>882</v>
      </c>
      <c r="E1105" s="1322"/>
      <c r="F1105" s="1323"/>
      <c r="G1105" s="777"/>
      <c r="H1105" s="777"/>
      <c r="I1105" s="777"/>
      <c r="J1105" s="777"/>
      <c r="K1105" s="212" t="str">
        <f t="shared" si="206"/>
        <v/>
      </c>
      <c r="L1105" s="495"/>
    </row>
    <row r="1106" spans="1:12" hidden="1">
      <c r="A1106" s="9"/>
      <c r="B1106" s="1288"/>
      <c r="C1106" s="1289" t="s">
        <v>883</v>
      </c>
      <c r="D1106" s="1290" t="s">
        <v>884</v>
      </c>
      <c r="E1106" s="1324"/>
      <c r="F1106" s="1325"/>
      <c r="G1106" s="777"/>
      <c r="H1106" s="777"/>
      <c r="I1106" s="777"/>
      <c r="J1106" s="777"/>
      <c r="K1106" s="212" t="str">
        <f t="shared" si="206"/>
        <v/>
      </c>
      <c r="L1106" s="495"/>
    </row>
    <row r="1107" spans="1:12" hidden="1">
      <c r="A1107" s="9"/>
      <c r="B1107" s="1291"/>
      <c r="C1107" s="1300" t="s">
        <v>885</v>
      </c>
      <c r="D1107" s="1301" t="s">
        <v>886</v>
      </c>
      <c r="E1107" s="1326"/>
      <c r="F1107" s="1327"/>
      <c r="G1107" s="777"/>
      <c r="H1107" s="777"/>
      <c r="I1107" s="777"/>
      <c r="J1107" s="777"/>
      <c r="K1107" s="212" t="str">
        <f t="shared" si="206"/>
        <v/>
      </c>
      <c r="L1107" s="495"/>
    </row>
    <row r="1108" spans="1:12" hidden="1">
      <c r="A1108" s="9"/>
      <c r="B1108" s="1297"/>
      <c r="C1108" s="1295" t="s">
        <v>887</v>
      </c>
      <c r="D1108" s="1296" t="s">
        <v>888</v>
      </c>
      <c r="E1108" s="1328"/>
      <c r="F1108" s="1329"/>
      <c r="G1108" s="777"/>
      <c r="H1108" s="777"/>
      <c r="I1108" s="777"/>
      <c r="J1108" s="777"/>
      <c r="K1108" s="212" t="str">
        <f t="shared" si="206"/>
        <v/>
      </c>
      <c r="L1108" s="495"/>
    </row>
    <row r="1109" spans="1:12" hidden="1">
      <c r="A1109" s="9"/>
      <c r="B1109" s="1288"/>
      <c r="C1109" s="1289" t="s">
        <v>889</v>
      </c>
      <c r="D1109" s="1290" t="s">
        <v>890</v>
      </c>
      <c r="E1109" s="1320"/>
      <c r="F1109" s="1321"/>
      <c r="G1109" s="777"/>
      <c r="H1109" s="777"/>
      <c r="I1109" s="777"/>
      <c r="J1109" s="777"/>
      <c r="K1109" s="212" t="str">
        <f t="shared" si="206"/>
        <v/>
      </c>
      <c r="L1109" s="495"/>
    </row>
    <row r="1110" spans="1:12" hidden="1">
      <c r="A1110" s="9"/>
      <c r="B1110" s="1291"/>
      <c r="C1110" s="1300" t="s">
        <v>891</v>
      </c>
      <c r="D1110" s="1301" t="s">
        <v>892</v>
      </c>
      <c r="E1110" s="1330"/>
      <c r="F1110" s="1331"/>
      <c r="G1110" s="777"/>
      <c r="H1110" s="777"/>
      <c r="I1110" s="777"/>
      <c r="J1110" s="777"/>
      <c r="K1110" s="212" t="str">
        <f t="shared" si="206"/>
        <v/>
      </c>
      <c r="L1110" s="495"/>
    </row>
    <row r="1111" spans="1:12" hidden="1">
      <c r="A1111" s="9"/>
      <c r="B1111" s="1297"/>
      <c r="C1111" s="1295" t="s">
        <v>893</v>
      </c>
      <c r="D1111" s="1296" t="s">
        <v>894</v>
      </c>
      <c r="E1111" s="1318"/>
      <c r="F1111" s="1319"/>
      <c r="G1111" s="777"/>
      <c r="H1111" s="777"/>
      <c r="I1111" s="777"/>
      <c r="J1111" s="777"/>
      <c r="K1111" s="212" t="str">
        <f t="shared" si="206"/>
        <v/>
      </c>
      <c r="L1111" s="495"/>
    </row>
    <row r="1112" spans="1:12" hidden="1">
      <c r="A1112" s="9"/>
      <c r="B1112" s="1288"/>
      <c r="C1112" s="1289" t="s">
        <v>895</v>
      </c>
      <c r="D1112" s="1290" t="s">
        <v>1749</v>
      </c>
      <c r="E1112" s="1320"/>
      <c r="F1112" s="1321"/>
      <c r="G1112" s="777"/>
      <c r="H1112" s="777"/>
      <c r="I1112" s="777"/>
      <c r="J1112" s="777"/>
      <c r="K1112" s="212" t="str">
        <f t="shared" si="206"/>
        <v/>
      </c>
      <c r="L1112" s="495"/>
    </row>
    <row r="1113" spans="1:12" ht="31.5" hidden="1">
      <c r="A1113" s="9"/>
      <c r="B1113" s="1288"/>
      <c r="C1113" s="1289" t="s">
        <v>1750</v>
      </c>
      <c r="D1113" s="1290" t="s">
        <v>1445</v>
      </c>
      <c r="E1113" s="1332"/>
      <c r="F1113" s="1333"/>
      <c r="G1113" s="777"/>
      <c r="H1113" s="777"/>
      <c r="I1113" s="777"/>
      <c r="J1113" s="777"/>
      <c r="K1113" s="212" t="str">
        <f t="shared" si="206"/>
        <v/>
      </c>
      <c r="L1113" s="495"/>
    </row>
    <row r="1114" spans="1:12" hidden="1">
      <c r="A1114" s="9"/>
      <c r="B1114" s="1288"/>
      <c r="C1114" s="1289" t="s">
        <v>1751</v>
      </c>
      <c r="D1114" s="1290" t="s">
        <v>1443</v>
      </c>
      <c r="E1114" s="1320"/>
      <c r="F1114" s="1321"/>
      <c r="G1114" s="777"/>
      <c r="H1114" s="777"/>
      <c r="I1114" s="777"/>
      <c r="J1114" s="777"/>
      <c r="K1114" s="212" t="str">
        <f t="shared" si="206"/>
        <v/>
      </c>
      <c r="L1114" s="495"/>
    </row>
    <row r="1115" spans="1:12" ht="31.5" hidden="1">
      <c r="A1115" s="9"/>
      <c r="B1115" s="1288"/>
      <c r="C1115" s="1289" t="s">
        <v>1752</v>
      </c>
      <c r="D1115" s="1290" t="s">
        <v>1444</v>
      </c>
      <c r="E1115" s="1320"/>
      <c r="F1115" s="1321"/>
      <c r="G1115" s="777"/>
      <c r="H1115" s="777"/>
      <c r="I1115" s="777"/>
      <c r="J1115" s="777"/>
      <c r="K1115" s="212" t="str">
        <f t="shared" si="206"/>
        <v/>
      </c>
      <c r="L1115" s="495"/>
    </row>
    <row r="1116" spans="1:12" ht="31.5" hidden="1">
      <c r="A1116" s="11"/>
      <c r="B1116" s="1288"/>
      <c r="C1116" s="1289" t="s">
        <v>1753</v>
      </c>
      <c r="D1116" s="1290" t="s">
        <v>1754</v>
      </c>
      <c r="E1116" s="1320"/>
      <c r="F1116" s="1321"/>
      <c r="G1116" s="777"/>
      <c r="H1116" s="777"/>
      <c r="I1116" s="777"/>
      <c r="J1116" s="777"/>
      <c r="K1116" s="212" t="str">
        <f t="shared" si="206"/>
        <v/>
      </c>
      <c r="L1116" s="495"/>
    </row>
    <row r="1117" spans="1:12" hidden="1">
      <c r="A1117" s="11">
        <v>905</v>
      </c>
      <c r="B1117" s="1288"/>
      <c r="C1117" s="1289" t="s">
        <v>1755</v>
      </c>
      <c r="D1117" s="1290" t="s">
        <v>1756</v>
      </c>
      <c r="E1117" s="1320"/>
      <c r="F1117" s="1321"/>
      <c r="G1117" s="777"/>
      <c r="H1117" s="777"/>
      <c r="I1117" s="777"/>
      <c r="J1117" s="777"/>
      <c r="K1117" s="212" t="str">
        <f t="shared" si="206"/>
        <v/>
      </c>
      <c r="L1117" s="495"/>
    </row>
    <row r="1118" spans="1:12" hidden="1">
      <c r="A1118" s="11">
        <v>906</v>
      </c>
      <c r="B1118" s="1288"/>
      <c r="C1118" s="1289" t="s">
        <v>1757</v>
      </c>
      <c r="D1118" s="1290" t="s">
        <v>1758</v>
      </c>
      <c r="E1118" s="1320"/>
      <c r="F1118" s="1321"/>
      <c r="G1118" s="777"/>
      <c r="H1118" s="777"/>
      <c r="I1118" s="777"/>
      <c r="J1118" s="777"/>
      <c r="K1118" s="212" t="str">
        <f t="shared" si="206"/>
        <v/>
      </c>
      <c r="L1118" s="495"/>
    </row>
    <row r="1119" spans="1:12" hidden="1">
      <c r="A1119" s="11">
        <v>907</v>
      </c>
      <c r="B1119" s="1288"/>
      <c r="C1119" s="1289" t="s">
        <v>1759</v>
      </c>
      <c r="D1119" s="1290" t="s">
        <v>1760</v>
      </c>
      <c r="E1119" s="1320"/>
      <c r="F1119" s="1321"/>
      <c r="G1119" s="777"/>
      <c r="H1119" s="777"/>
      <c r="I1119" s="777"/>
      <c r="J1119" s="777"/>
      <c r="K1119" s="212" t="str">
        <f t="shared" si="206"/>
        <v/>
      </c>
      <c r="L1119" s="495"/>
    </row>
    <row r="1120" spans="1:12" hidden="1">
      <c r="A1120" s="11">
        <v>910</v>
      </c>
      <c r="B1120" s="1288"/>
      <c r="C1120" s="1289" t="s">
        <v>1761</v>
      </c>
      <c r="D1120" s="1290" t="s">
        <v>1762</v>
      </c>
      <c r="E1120" s="1320"/>
      <c r="F1120" s="1321"/>
      <c r="G1120" s="777"/>
      <c r="H1120" s="777"/>
      <c r="I1120" s="777"/>
      <c r="J1120" s="777"/>
      <c r="K1120" s="212" t="str">
        <f t="shared" si="206"/>
        <v/>
      </c>
      <c r="L1120" s="495"/>
    </row>
    <row r="1121" spans="1:12" ht="16.5" hidden="1" thickBot="1">
      <c r="A1121" s="11">
        <v>911</v>
      </c>
      <c r="B1121" s="1302"/>
      <c r="C1121" s="1303" t="s">
        <v>1763</v>
      </c>
      <c r="D1121" s="1304" t="s">
        <v>1764</v>
      </c>
      <c r="E1121" s="1334"/>
      <c r="F1121" s="1335"/>
      <c r="G1121" s="777"/>
      <c r="H1121" s="777"/>
      <c r="I1121" s="777"/>
      <c r="J1121" s="777"/>
      <c r="K1121" s="212" t="str">
        <f t="shared" si="206"/>
        <v/>
      </c>
      <c r="L1121" s="495"/>
    </row>
    <row r="1122" spans="1:12">
      <c r="B1122" s="1305" t="s">
        <v>2081</v>
      </c>
      <c r="C1122" s="1306"/>
      <c r="D1122" s="1307"/>
      <c r="E1122" s="777"/>
      <c r="F1122" s="777"/>
      <c r="G1122" s="777"/>
      <c r="H1122" s="777"/>
      <c r="I1122" s="777"/>
      <c r="J1122" s="777"/>
      <c r="K1122" s="4">
        <f>K1086</f>
        <v>1</v>
      </c>
      <c r="L1122" s="495"/>
    </row>
    <row r="1123" spans="1:12" ht="36" hidden="1" customHeight="1"/>
    <row r="1124" spans="1:12" hidden="1"/>
    <row r="1125" spans="1:12">
      <c r="B1125" s="1124"/>
      <c r="C1125" s="1124"/>
      <c r="D1125" s="1143"/>
      <c r="E1125" s="15"/>
      <c r="F1125" s="15"/>
      <c r="G1125" s="15"/>
      <c r="H1125" s="15"/>
      <c r="I1125" s="15"/>
      <c r="J1125" s="15"/>
      <c r="K1125" s="1526">
        <f>(IF($E1259&lt;&gt;0,$K$2,IF($F1259&lt;&gt;0,$K$2,IF($G1259&lt;&gt;0,$K$2,IF($H1259&lt;&gt;0,$K$2,IF($I1259&lt;&gt;0,$K$2,IF($J1259&lt;&gt;0,$K$2,"")))))))</f>
        <v>1</v>
      </c>
      <c r="L1125" s="495"/>
    </row>
    <row r="1126" spans="1:12">
      <c r="B1126" s="1124"/>
      <c r="C1126" s="1144"/>
      <c r="D1126" s="1145"/>
      <c r="E1126" s="15"/>
      <c r="F1126" s="15"/>
      <c r="G1126" s="15"/>
      <c r="H1126" s="15"/>
      <c r="I1126" s="15"/>
      <c r="J1126" s="15"/>
      <c r="K1126" s="1526">
        <f>(IF($E1259&lt;&gt;0,$K$2,IF($F1259&lt;&gt;0,$K$2,IF($G1259&lt;&gt;0,$K$2,IF($H1259&lt;&gt;0,$K$2,IF($I1259&lt;&gt;0,$K$2,IF($J1259&lt;&gt;0,$K$2,"")))))))</f>
        <v>1</v>
      </c>
      <c r="L1126" s="495"/>
    </row>
    <row r="1127" spans="1:12">
      <c r="B1127" s="2135" t="str">
        <f>$B$7</f>
        <v>ОТЧЕТНИ ДАННИ ПО ЕБК ЗА ИЗПЪЛНЕНИЕТО НА БЮДЖЕТА</v>
      </c>
      <c r="C1127" s="2136"/>
      <c r="D1127" s="2136"/>
      <c r="E1127" s="1146"/>
      <c r="F1127" s="1146"/>
      <c r="G1127" s="1147"/>
      <c r="H1127" s="1147"/>
      <c r="I1127" s="1147"/>
      <c r="J1127" s="1147"/>
      <c r="K1127" s="1526">
        <f>(IF($E1259&lt;&gt;0,$K$2,IF($F1259&lt;&gt;0,$K$2,IF($G1259&lt;&gt;0,$K$2,IF($H1259&lt;&gt;0,$K$2,IF($I1259&lt;&gt;0,$K$2,IF($J1259&lt;&gt;0,$K$2,"")))))))</f>
        <v>1</v>
      </c>
      <c r="L1127" s="495"/>
    </row>
    <row r="1128" spans="1:12">
      <c r="B1128" s="775"/>
      <c r="C1128" s="1122"/>
      <c r="D1128" s="1148"/>
      <c r="E1128" s="1149" t="s">
        <v>2184</v>
      </c>
      <c r="F1128" s="1149" t="s">
        <v>2083</v>
      </c>
      <c r="G1128" s="776"/>
      <c r="H1128" s="1150" t="s">
        <v>1319</v>
      </c>
      <c r="I1128" s="1151"/>
      <c r="J1128" s="1152"/>
      <c r="K1128" s="1526">
        <f>(IF($E1259&lt;&gt;0,$K$2,IF($F1259&lt;&gt;0,$K$2,IF($G1259&lt;&gt;0,$K$2,IF($H1259&lt;&gt;0,$K$2,IF($I1259&lt;&gt;0,$K$2,IF($J1259&lt;&gt;0,$K$2,"")))))))</f>
        <v>1</v>
      </c>
      <c r="L1128" s="495"/>
    </row>
    <row r="1129" spans="1:12" ht="18.75">
      <c r="B1129" s="2137" t="str">
        <f>$B$9</f>
        <v>ОБЛАСТНА АДМИНИСТРАЦИЯ ПАЗАРДЖИК</v>
      </c>
      <c r="C1129" s="2138"/>
      <c r="D1129" s="2139"/>
      <c r="E1129" s="1068">
        <f>$E$9</f>
        <v>42736</v>
      </c>
      <c r="F1129" s="1153">
        <f>$F$9</f>
        <v>43100</v>
      </c>
      <c r="G1129" s="776"/>
      <c r="H1129" s="776"/>
      <c r="I1129" s="776"/>
      <c r="J1129" s="776"/>
      <c r="K1129" s="1526">
        <f>(IF($E1259&lt;&gt;0,$K$2,IF($F1259&lt;&gt;0,$K$2,IF($G1259&lt;&gt;0,$K$2,IF($H1259&lt;&gt;0,$K$2,IF($I1259&lt;&gt;0,$K$2,IF($J1259&lt;&gt;0,$K$2,"")))))))</f>
        <v>1</v>
      </c>
      <c r="L1129" s="495"/>
    </row>
    <row r="1130" spans="1:12">
      <c r="B1130" s="1154" t="str">
        <f>$B$10</f>
        <v xml:space="preserve">                                                            (наименование на разпоредителя с бюджет)</v>
      </c>
      <c r="C1130" s="775"/>
      <c r="D1130" s="1125"/>
      <c r="E1130" s="1155"/>
      <c r="F1130" s="1155"/>
      <c r="G1130" s="776"/>
      <c r="H1130" s="776"/>
      <c r="I1130" s="776"/>
      <c r="J1130" s="776"/>
      <c r="K1130" s="1526">
        <f>(IF($E1259&lt;&gt;0,$K$2,IF($F1259&lt;&gt;0,$K$2,IF($G1259&lt;&gt;0,$K$2,IF($H1259&lt;&gt;0,$K$2,IF($I1259&lt;&gt;0,$K$2,IF($J1259&lt;&gt;0,$K$2,"")))))))</f>
        <v>1</v>
      </c>
      <c r="L1130" s="495"/>
    </row>
    <row r="1131" spans="1:12">
      <c r="B1131" s="1154"/>
      <c r="C1131" s="775"/>
      <c r="D1131" s="1125"/>
      <c r="E1131" s="1154"/>
      <c r="F1131" s="775"/>
      <c r="G1131" s="776"/>
      <c r="H1131" s="776"/>
      <c r="I1131" s="776"/>
      <c r="J1131" s="776"/>
      <c r="K1131" s="1526">
        <f>(IF($E1259&lt;&gt;0,$K$2,IF($F1259&lt;&gt;0,$K$2,IF($G1259&lt;&gt;0,$K$2,IF($H1259&lt;&gt;0,$K$2,IF($I1259&lt;&gt;0,$K$2,IF($J1259&lt;&gt;0,$K$2,"")))))))</f>
        <v>1</v>
      </c>
      <c r="L1131" s="495"/>
    </row>
    <row r="1132" spans="1:12" ht="19.5">
      <c r="B1132" s="2140" t="str">
        <f>$B$12</f>
        <v xml:space="preserve">Министерски съвет </v>
      </c>
      <c r="C1132" s="2141"/>
      <c r="D1132" s="2142"/>
      <c r="E1132" s="1156" t="s">
        <v>1202</v>
      </c>
      <c r="F1132" s="1899" t="str">
        <f>$F$12</f>
        <v>0300</v>
      </c>
      <c r="G1132" s="1157"/>
      <c r="H1132" s="776"/>
      <c r="I1132" s="776"/>
      <c r="J1132" s="776"/>
      <c r="K1132" s="1526">
        <f>(IF($E1259&lt;&gt;0,$K$2,IF($F1259&lt;&gt;0,$K$2,IF($G1259&lt;&gt;0,$K$2,IF($H1259&lt;&gt;0,$K$2,IF($I1259&lt;&gt;0,$K$2,IF($J1259&lt;&gt;0,$K$2,"")))))))</f>
        <v>1</v>
      </c>
      <c r="L1132" s="495"/>
    </row>
    <row r="1133" spans="1:12">
      <c r="B1133" s="1158" t="str">
        <f>$B$13</f>
        <v xml:space="preserve">                                             (наименование на първостепенния разпоредител с бюджет)</v>
      </c>
      <c r="C1133" s="775"/>
      <c r="D1133" s="1125"/>
      <c r="E1133" s="1159"/>
      <c r="F1133" s="1160"/>
      <c r="G1133" s="776"/>
      <c r="H1133" s="776"/>
      <c r="I1133" s="776"/>
      <c r="J1133" s="776"/>
      <c r="K1133" s="1526">
        <f>(IF($E1259&lt;&gt;0,$K$2,IF($F1259&lt;&gt;0,$K$2,IF($G1259&lt;&gt;0,$K$2,IF($H1259&lt;&gt;0,$K$2,IF($I1259&lt;&gt;0,$K$2,IF($J1259&lt;&gt;0,$K$2,"")))))))</f>
        <v>1</v>
      </c>
      <c r="L1133" s="495"/>
    </row>
    <row r="1134" spans="1:12" ht="19.5">
      <c r="B1134" s="1161"/>
      <c r="C1134" s="776"/>
      <c r="D1134" s="1162" t="s">
        <v>1330</v>
      </c>
      <c r="E1134" s="1163">
        <f>$E$15</f>
        <v>0</v>
      </c>
      <c r="F1134" s="1504" t="str">
        <f>$F$15</f>
        <v>БЮДЖЕТ</v>
      </c>
      <c r="G1134" s="776"/>
      <c r="H1134" s="1164"/>
      <c r="I1134" s="776"/>
      <c r="J1134" s="1164"/>
      <c r="K1134" s="1526">
        <f>(IF($E1259&lt;&gt;0,$K$2,IF($F1259&lt;&gt;0,$K$2,IF($G1259&lt;&gt;0,$K$2,IF($H1259&lt;&gt;0,$K$2,IF($I1259&lt;&gt;0,$K$2,IF($J1259&lt;&gt;0,$K$2,"")))))))</f>
        <v>1</v>
      </c>
      <c r="L1134" s="495"/>
    </row>
    <row r="1135" spans="1:12" ht="16.5" thickBot="1">
      <c r="B1135" s="775"/>
      <c r="C1135" s="1122"/>
      <c r="D1135" s="1148"/>
      <c r="E1135" s="1160"/>
      <c r="F1135" s="1165"/>
      <c r="G1135" s="1166"/>
      <c r="H1135" s="1166"/>
      <c r="I1135" s="1166"/>
      <c r="J1135" s="1167" t="s">
        <v>2187</v>
      </c>
      <c r="K1135" s="1526">
        <f>(IF($E1259&lt;&gt;0,$K$2,IF($F1259&lt;&gt;0,$K$2,IF($G1259&lt;&gt;0,$K$2,IF($H1259&lt;&gt;0,$K$2,IF($I1259&lt;&gt;0,$K$2,IF($J1259&lt;&gt;0,$K$2,"")))))))</f>
        <v>1</v>
      </c>
      <c r="L1135" s="495"/>
    </row>
    <row r="1136" spans="1:12" ht="16.5">
      <c r="B1136" s="1168"/>
      <c r="C1136" s="1169"/>
      <c r="D1136" s="1170" t="s">
        <v>917</v>
      </c>
      <c r="E1136" s="1171" t="s">
        <v>2189</v>
      </c>
      <c r="F1136" s="477" t="s">
        <v>1217</v>
      </c>
      <c r="G1136" s="1172"/>
      <c r="H1136" s="1173"/>
      <c r="I1136" s="1172"/>
      <c r="J1136" s="1174"/>
      <c r="K1136" s="1526">
        <f>(IF($E1259&lt;&gt;0,$K$2,IF($F1259&lt;&gt;0,$K$2,IF($G1259&lt;&gt;0,$K$2,IF($H1259&lt;&gt;0,$K$2,IF($I1259&lt;&gt;0,$K$2,IF($J1259&lt;&gt;0,$K$2,"")))))))</f>
        <v>1</v>
      </c>
      <c r="L1136" s="495"/>
    </row>
    <row r="1137" spans="1:12" ht="56.1" customHeight="1">
      <c r="B1137" s="1175" t="s">
        <v>2137</v>
      </c>
      <c r="C1137" s="1176" t="s">
        <v>2191</v>
      </c>
      <c r="D1137" s="1177" t="s">
        <v>918</v>
      </c>
      <c r="E1137" s="1178">
        <f>$C$3</f>
        <v>2017</v>
      </c>
      <c r="F1137" s="478" t="s">
        <v>1215</v>
      </c>
      <c r="G1137" s="1179" t="s">
        <v>1214</v>
      </c>
      <c r="H1137" s="1180" t="s">
        <v>911</v>
      </c>
      <c r="I1137" s="1181" t="s">
        <v>1203</v>
      </c>
      <c r="J1137" s="1182" t="s">
        <v>1204</v>
      </c>
      <c r="K1137" s="1526">
        <f>(IF($E1259&lt;&gt;0,$K$2,IF($F1259&lt;&gt;0,$K$2,IF($G1259&lt;&gt;0,$K$2,IF($H1259&lt;&gt;0,$K$2,IF($I1259&lt;&gt;0,$K$2,IF($J1259&lt;&gt;0,$K$2,"")))))))</f>
        <v>1</v>
      </c>
      <c r="L1137" s="495"/>
    </row>
    <row r="1138" spans="1:12" ht="69" customHeight="1">
      <c r="B1138" s="1183"/>
      <c r="C1138" s="1184"/>
      <c r="D1138" s="1185" t="s">
        <v>1936</v>
      </c>
      <c r="E1138" s="457" t="s">
        <v>1781</v>
      </c>
      <c r="F1138" s="457" t="s">
        <v>1782</v>
      </c>
      <c r="G1138" s="770" t="s">
        <v>925</v>
      </c>
      <c r="H1138" s="771" t="s">
        <v>926</v>
      </c>
      <c r="I1138" s="771" t="s">
        <v>898</v>
      </c>
      <c r="J1138" s="772" t="s">
        <v>1185</v>
      </c>
      <c r="K1138" s="1526">
        <f>(IF($E1259&lt;&gt;0,$K$2,IF($F1259&lt;&gt;0,$K$2,IF($G1259&lt;&gt;0,$K$2,IF($H1259&lt;&gt;0,$K$2,IF($I1259&lt;&gt;0,$K$2,IF($J1259&lt;&gt;0,$K$2,"")))))))</f>
        <v>1</v>
      </c>
      <c r="L1138" s="495"/>
    </row>
    <row r="1139" spans="1:12">
      <c r="B1139" s="1186"/>
      <c r="C1139" s="1952">
        <v>0</v>
      </c>
      <c r="D1139" s="1524" t="s">
        <v>1720</v>
      </c>
      <c r="E1139" s="387"/>
      <c r="F1139" s="773"/>
      <c r="G1139" s="1187"/>
      <c r="H1139" s="779"/>
      <c r="I1139" s="779"/>
      <c r="J1139" s="780"/>
      <c r="K1139" s="1526">
        <f>(IF($E1259&lt;&gt;0,$K$2,IF($F1259&lt;&gt;0,$K$2,IF($G1259&lt;&gt;0,$K$2,IF($H1259&lt;&gt;0,$K$2,IF($I1259&lt;&gt;0,$K$2,IF($J1259&lt;&gt;0,$K$2,"")))))))</f>
        <v>1</v>
      </c>
      <c r="L1139" s="495"/>
    </row>
    <row r="1140" spans="1:12">
      <c r="B1140" s="1188"/>
      <c r="C1140" s="1953">
        <f>VLOOKUP(D1141,EBK_DEIN2,2,FALSE)</f>
        <v>5532</v>
      </c>
      <c r="D1140" s="1525" t="s">
        <v>1168</v>
      </c>
      <c r="E1140" s="773"/>
      <c r="F1140" s="773"/>
      <c r="G1140" s="1189"/>
      <c r="H1140" s="781"/>
      <c r="I1140" s="781"/>
      <c r="J1140" s="782"/>
      <c r="K1140" s="1526">
        <f>(IF($E1259&lt;&gt;0,$K$2,IF($F1259&lt;&gt;0,$K$2,IF($G1259&lt;&gt;0,$K$2,IF($H1259&lt;&gt;0,$K$2,IF($I1259&lt;&gt;0,$K$2,IF($J1259&lt;&gt;0,$K$2,"")))))))</f>
        <v>1</v>
      </c>
      <c r="L1140" s="495"/>
    </row>
    <row r="1141" spans="1:12">
      <c r="B1141" s="1190"/>
      <c r="C1141" s="1954">
        <f>+C1140</f>
        <v>5532</v>
      </c>
      <c r="D1141" s="1523" t="s">
        <v>746</v>
      </c>
      <c r="E1141" s="773"/>
      <c r="F1141" s="773"/>
      <c r="G1141" s="1189"/>
      <c r="H1141" s="781"/>
      <c r="I1141" s="781"/>
      <c r="J1141" s="782"/>
      <c r="K1141" s="1526">
        <f>(IF($E1259&lt;&gt;0,$K$2,IF($F1259&lt;&gt;0,$K$2,IF($G1259&lt;&gt;0,$K$2,IF($H1259&lt;&gt;0,$K$2,IF($I1259&lt;&gt;0,$K$2,IF($J1259&lt;&gt;0,$K$2,"")))))))</f>
        <v>1</v>
      </c>
      <c r="L1141" s="495"/>
    </row>
    <row r="1142" spans="1:12">
      <c r="B1142" s="1191"/>
      <c r="C1142" s="1192"/>
      <c r="D1142" s="1193" t="s">
        <v>919</v>
      </c>
      <c r="E1142" s="773"/>
      <c r="F1142" s="773"/>
      <c r="G1142" s="1194"/>
      <c r="H1142" s="783"/>
      <c r="I1142" s="783"/>
      <c r="J1142" s="784"/>
      <c r="K1142" s="1526">
        <f>(IF($E1259&lt;&gt;0,$K$2,IF($F1259&lt;&gt;0,$K$2,IF($G1259&lt;&gt;0,$K$2,IF($H1259&lt;&gt;0,$K$2,IF($I1259&lt;&gt;0,$K$2,IF($J1259&lt;&gt;0,$K$2,"")))))))</f>
        <v>1</v>
      </c>
      <c r="L1142" s="495"/>
    </row>
    <row r="1143" spans="1:12" hidden="1">
      <c r="B1143" s="1195">
        <v>100</v>
      </c>
      <c r="C1143" s="2148" t="s">
        <v>1937</v>
      </c>
      <c r="D1143" s="2147"/>
      <c r="E1143" s="463">
        <f t="shared" ref="E1143:J1143" si="207">SUM(E1144:E1145)</f>
        <v>0</v>
      </c>
      <c r="F1143" s="464">
        <f t="shared" si="207"/>
        <v>0</v>
      </c>
      <c r="G1143" s="576">
        <f t="shared" si="207"/>
        <v>0</v>
      </c>
      <c r="H1143" s="577">
        <f t="shared" si="207"/>
        <v>0</v>
      </c>
      <c r="I1143" s="577">
        <f t="shared" si="207"/>
        <v>0</v>
      </c>
      <c r="J1143" s="578">
        <f t="shared" si="207"/>
        <v>0</v>
      </c>
      <c r="K1143" s="1526" t="str">
        <f>(IF($E1143&lt;&gt;0,$K$2,IF($F1143&lt;&gt;0,$K$2,IF($G1143&lt;&gt;0,$K$2,IF($H1143&lt;&gt;0,$K$2,IF($I1143&lt;&gt;0,$K$2,IF($J1143&lt;&gt;0,$K$2,"")))))))</f>
        <v/>
      </c>
      <c r="L1143" s="496"/>
    </row>
    <row r="1144" spans="1:12" hidden="1">
      <c r="B1144" s="1196"/>
      <c r="C1144" s="1197">
        <v>101</v>
      </c>
      <c r="D1144" s="1198" t="s">
        <v>1938</v>
      </c>
      <c r="E1144" s="620"/>
      <c r="F1144" s="629">
        <f>G1144+H1144+I1144+J1144</f>
        <v>0</v>
      </c>
      <c r="G1144" s="543"/>
      <c r="H1144" s="544"/>
      <c r="I1144" s="544"/>
      <c r="J1144" s="545"/>
      <c r="K1144" s="1526" t="str">
        <f t="shared" ref="K1144:K1211" si="208">(IF($E1144&lt;&gt;0,$K$2,IF($F1144&lt;&gt;0,$K$2,IF($G1144&lt;&gt;0,$K$2,IF($H1144&lt;&gt;0,$K$2,IF($I1144&lt;&gt;0,$K$2,IF($J1144&lt;&gt;0,$K$2,"")))))))</f>
        <v/>
      </c>
      <c r="L1144" s="496"/>
    </row>
    <row r="1145" spans="1:12" ht="36" hidden="1" customHeight="1">
      <c r="A1145" s="306"/>
      <c r="B1145" s="1196"/>
      <c r="C1145" s="1199">
        <v>102</v>
      </c>
      <c r="D1145" s="1200" t="s">
        <v>1939</v>
      </c>
      <c r="E1145" s="626"/>
      <c r="F1145" s="630">
        <f>G1145+H1145+I1145+J1145</f>
        <v>0</v>
      </c>
      <c r="G1145" s="555"/>
      <c r="H1145" s="556"/>
      <c r="I1145" s="556"/>
      <c r="J1145" s="557"/>
      <c r="K1145" s="1526" t="str">
        <f t="shared" si="208"/>
        <v/>
      </c>
      <c r="L1145" s="496"/>
    </row>
    <row r="1146" spans="1:12">
      <c r="A1146" s="306"/>
      <c r="B1146" s="1195">
        <v>200</v>
      </c>
      <c r="C1146" s="2149" t="s">
        <v>1940</v>
      </c>
      <c r="D1146" s="2149"/>
      <c r="E1146" s="463">
        <f t="shared" ref="E1146:J1146" si="209">SUM(E1147:E1151)</f>
        <v>14608</v>
      </c>
      <c r="F1146" s="464">
        <f t="shared" si="209"/>
        <v>14577</v>
      </c>
      <c r="G1146" s="576">
        <f t="shared" si="209"/>
        <v>12088</v>
      </c>
      <c r="H1146" s="577">
        <f t="shared" si="209"/>
        <v>0</v>
      </c>
      <c r="I1146" s="577">
        <f t="shared" si="209"/>
        <v>0</v>
      </c>
      <c r="J1146" s="578">
        <f t="shared" si="209"/>
        <v>2489</v>
      </c>
      <c r="K1146" s="1526">
        <f t="shared" si="208"/>
        <v>1</v>
      </c>
      <c r="L1146" s="496"/>
    </row>
    <row r="1147" spans="1:12">
      <c r="A1147" s="306"/>
      <c r="B1147" s="1201"/>
      <c r="C1147" s="1197">
        <v>201</v>
      </c>
      <c r="D1147" s="1198" t="s">
        <v>1941</v>
      </c>
      <c r="E1147" s="620">
        <v>14608</v>
      </c>
      <c r="F1147" s="629">
        <f>G1147+H1147+I1147+J1147</f>
        <v>14344</v>
      </c>
      <c r="G1147" s="543">
        <v>11873</v>
      </c>
      <c r="H1147" s="544">
        <v>0</v>
      </c>
      <c r="I1147" s="544">
        <v>0</v>
      </c>
      <c r="J1147" s="545">
        <v>2471</v>
      </c>
      <c r="K1147" s="1526">
        <f t="shared" si="208"/>
        <v>1</v>
      </c>
      <c r="L1147" s="496"/>
    </row>
    <row r="1148" spans="1:12" hidden="1">
      <c r="A1148" s="306"/>
      <c r="B1148" s="1202"/>
      <c r="C1148" s="1203">
        <v>202</v>
      </c>
      <c r="D1148" s="1204" t="s">
        <v>1942</v>
      </c>
      <c r="E1148" s="622"/>
      <c r="F1148" s="631">
        <f>G1148+H1148+I1148+J1148</f>
        <v>0</v>
      </c>
      <c r="G1148" s="546"/>
      <c r="H1148" s="547"/>
      <c r="I1148" s="547"/>
      <c r="J1148" s="548"/>
      <c r="K1148" s="1526" t="str">
        <f t="shared" si="208"/>
        <v/>
      </c>
      <c r="L1148" s="496"/>
    </row>
    <row r="1149" spans="1:12" ht="31.5" hidden="1">
      <c r="A1149" s="306"/>
      <c r="B1149" s="1205"/>
      <c r="C1149" s="1203">
        <v>205</v>
      </c>
      <c r="D1149" s="1204" t="s">
        <v>779</v>
      </c>
      <c r="E1149" s="622"/>
      <c r="F1149" s="631">
        <f>G1149+H1149+I1149+J1149</f>
        <v>0</v>
      </c>
      <c r="G1149" s="546"/>
      <c r="H1149" s="547"/>
      <c r="I1149" s="547"/>
      <c r="J1149" s="548"/>
      <c r="K1149" s="1526" t="str">
        <f t="shared" si="208"/>
        <v/>
      </c>
      <c r="L1149" s="496"/>
    </row>
    <row r="1150" spans="1:12">
      <c r="A1150" s="306"/>
      <c r="B1150" s="1205"/>
      <c r="C1150" s="1203">
        <v>208</v>
      </c>
      <c r="D1150" s="1206" t="s">
        <v>780</v>
      </c>
      <c r="E1150" s="622"/>
      <c r="F1150" s="631">
        <f>G1150+H1150+I1150+J1150</f>
        <v>184</v>
      </c>
      <c r="G1150" s="546">
        <v>166</v>
      </c>
      <c r="H1150" s="547">
        <v>0</v>
      </c>
      <c r="I1150" s="547">
        <v>0</v>
      </c>
      <c r="J1150" s="548">
        <v>18</v>
      </c>
      <c r="K1150" s="1526">
        <f t="shared" si="208"/>
        <v>1</v>
      </c>
      <c r="L1150" s="496"/>
    </row>
    <row r="1151" spans="1:12">
      <c r="A1151" s="5"/>
      <c r="B1151" s="1201"/>
      <c r="C1151" s="1199">
        <v>209</v>
      </c>
      <c r="D1151" s="1207" t="s">
        <v>781</v>
      </c>
      <c r="E1151" s="626"/>
      <c r="F1151" s="630">
        <f>G1151+H1151+I1151+J1151</f>
        <v>49</v>
      </c>
      <c r="G1151" s="555">
        <v>49</v>
      </c>
      <c r="H1151" s="556">
        <v>0</v>
      </c>
      <c r="I1151" s="556">
        <v>0</v>
      </c>
      <c r="J1151" s="557">
        <v>0</v>
      </c>
      <c r="K1151" s="1526">
        <f t="shared" si="208"/>
        <v>1</v>
      </c>
      <c r="L1151" s="496"/>
    </row>
    <row r="1152" spans="1:12">
      <c r="A1152" s="306"/>
      <c r="B1152" s="1195">
        <v>500</v>
      </c>
      <c r="C1152" s="2150" t="s">
        <v>782</v>
      </c>
      <c r="D1152" s="2150"/>
      <c r="E1152" s="463">
        <f t="shared" ref="E1152:J1152" si="210">SUM(E1153:E1159)</f>
        <v>2774</v>
      </c>
      <c r="F1152" s="464">
        <f t="shared" si="210"/>
        <v>2694</v>
      </c>
      <c r="G1152" s="576">
        <f t="shared" si="210"/>
        <v>0</v>
      </c>
      <c r="H1152" s="577">
        <f t="shared" si="210"/>
        <v>0</v>
      </c>
      <c r="I1152" s="577">
        <f t="shared" si="210"/>
        <v>0</v>
      </c>
      <c r="J1152" s="578">
        <f t="shared" si="210"/>
        <v>2694</v>
      </c>
      <c r="K1152" s="1526">
        <f t="shared" si="208"/>
        <v>1</v>
      </c>
      <c r="L1152" s="496"/>
    </row>
    <row r="1153" spans="1:12" ht="31.5">
      <c r="A1153" s="5"/>
      <c r="B1153" s="1201"/>
      <c r="C1153" s="1208">
        <v>551</v>
      </c>
      <c r="D1153" s="1209" t="s">
        <v>783</v>
      </c>
      <c r="E1153" s="620">
        <v>1839</v>
      </c>
      <c r="F1153" s="629">
        <f t="shared" ref="F1153:F1160" si="211">G1153+H1153+I1153+J1153</f>
        <v>1783</v>
      </c>
      <c r="G1153" s="1487">
        <v>0</v>
      </c>
      <c r="H1153" s="1488">
        <v>0</v>
      </c>
      <c r="I1153" s="1488">
        <v>0</v>
      </c>
      <c r="J1153" s="545">
        <v>1783</v>
      </c>
      <c r="K1153" s="1526">
        <f t="shared" si="208"/>
        <v>1</v>
      </c>
      <c r="L1153" s="496"/>
    </row>
    <row r="1154" spans="1:12" hidden="1">
      <c r="A1154" s="306"/>
      <c r="B1154" s="1201"/>
      <c r="C1154" s="1210">
        <f>C1153+1</f>
        <v>552</v>
      </c>
      <c r="D1154" s="1211" t="s">
        <v>784</v>
      </c>
      <c r="E1154" s="622"/>
      <c r="F1154" s="631">
        <f t="shared" si="211"/>
        <v>0</v>
      </c>
      <c r="G1154" s="1489">
        <v>0</v>
      </c>
      <c r="H1154" s="1490">
        <v>0</v>
      </c>
      <c r="I1154" s="1490">
        <v>0</v>
      </c>
      <c r="J1154" s="548"/>
      <c r="K1154" s="1526" t="str">
        <f t="shared" si="208"/>
        <v/>
      </c>
      <c r="L1154" s="496"/>
    </row>
    <row r="1155" spans="1:12" hidden="1">
      <c r="A1155" s="415"/>
      <c r="B1155" s="1212"/>
      <c r="C1155" s="1210">
        <v>558</v>
      </c>
      <c r="D1155" s="1213" t="s">
        <v>1344</v>
      </c>
      <c r="E1155" s="622"/>
      <c r="F1155" s="631">
        <f>G1155+H1155+I1155+J1155</f>
        <v>0</v>
      </c>
      <c r="G1155" s="1489">
        <v>0</v>
      </c>
      <c r="H1155" s="1490">
        <v>0</v>
      </c>
      <c r="I1155" s="1490">
        <v>0</v>
      </c>
      <c r="J1155" s="751">
        <v>0</v>
      </c>
      <c r="K1155" s="1526" t="str">
        <f t="shared" si="208"/>
        <v/>
      </c>
      <c r="L1155" s="496"/>
    </row>
    <row r="1156" spans="1:12">
      <c r="A1156" s="5"/>
      <c r="B1156" s="1212"/>
      <c r="C1156" s="1210">
        <v>560</v>
      </c>
      <c r="D1156" s="1213" t="s">
        <v>785</v>
      </c>
      <c r="E1156" s="622">
        <v>714</v>
      </c>
      <c r="F1156" s="631">
        <f t="shared" si="211"/>
        <v>697</v>
      </c>
      <c r="G1156" s="1489">
        <v>0</v>
      </c>
      <c r="H1156" s="1490">
        <v>0</v>
      </c>
      <c r="I1156" s="1490">
        <v>0</v>
      </c>
      <c r="J1156" s="548">
        <v>697</v>
      </c>
      <c r="K1156" s="1526">
        <f t="shared" si="208"/>
        <v>1</v>
      </c>
      <c r="L1156" s="496"/>
    </row>
    <row r="1157" spans="1:12">
      <c r="A1157" s="5"/>
      <c r="B1157" s="1212"/>
      <c r="C1157" s="1210">
        <v>580</v>
      </c>
      <c r="D1157" s="1211" t="s">
        <v>786</v>
      </c>
      <c r="E1157" s="622">
        <v>221</v>
      </c>
      <c r="F1157" s="631">
        <f t="shared" si="211"/>
        <v>214</v>
      </c>
      <c r="G1157" s="1489">
        <v>0</v>
      </c>
      <c r="H1157" s="1490">
        <v>0</v>
      </c>
      <c r="I1157" s="1490">
        <v>0</v>
      </c>
      <c r="J1157" s="548">
        <v>214</v>
      </c>
      <c r="K1157" s="1526">
        <f t="shared" si="208"/>
        <v>1</v>
      </c>
      <c r="L1157" s="496"/>
    </row>
    <row r="1158" spans="1:12" ht="31.5" hidden="1">
      <c r="A1158" s="5"/>
      <c r="B1158" s="1201"/>
      <c r="C1158" s="1203">
        <v>588</v>
      </c>
      <c r="D1158" s="1206" t="s">
        <v>1348</v>
      </c>
      <c r="E1158" s="622"/>
      <c r="F1158" s="631">
        <f>G1158+H1158+I1158+J1158</f>
        <v>0</v>
      </c>
      <c r="G1158" s="1489">
        <v>0</v>
      </c>
      <c r="H1158" s="1490">
        <v>0</v>
      </c>
      <c r="I1158" s="1490">
        <v>0</v>
      </c>
      <c r="J1158" s="751">
        <v>0</v>
      </c>
      <c r="K1158" s="1526" t="str">
        <f t="shared" si="208"/>
        <v/>
      </c>
      <c r="L1158" s="496"/>
    </row>
    <row r="1159" spans="1:12" ht="31.5" hidden="1">
      <c r="A1159" s="8">
        <v>5</v>
      </c>
      <c r="B1159" s="1201"/>
      <c r="C1159" s="1214">
        <v>590</v>
      </c>
      <c r="D1159" s="1215" t="s">
        <v>787</v>
      </c>
      <c r="E1159" s="626"/>
      <c r="F1159" s="630">
        <f t="shared" si="211"/>
        <v>0</v>
      </c>
      <c r="G1159" s="555"/>
      <c r="H1159" s="556"/>
      <c r="I1159" s="556"/>
      <c r="J1159" s="557"/>
      <c r="K1159" s="1526" t="str">
        <f t="shared" si="208"/>
        <v/>
      </c>
      <c r="L1159" s="496"/>
    </row>
    <row r="1160" spans="1:12" hidden="1">
      <c r="A1160" s="9">
        <v>10</v>
      </c>
      <c r="B1160" s="1195">
        <v>800</v>
      </c>
      <c r="C1160" s="2151" t="s">
        <v>920</v>
      </c>
      <c r="D1160" s="2152"/>
      <c r="E1160" s="1507"/>
      <c r="F1160" s="466">
        <f t="shared" si="211"/>
        <v>0</v>
      </c>
      <c r="G1160" s="1309"/>
      <c r="H1160" s="1310"/>
      <c r="I1160" s="1310"/>
      <c r="J1160" s="1311"/>
      <c r="K1160" s="1526" t="str">
        <f t="shared" si="208"/>
        <v/>
      </c>
      <c r="L1160" s="496"/>
    </row>
    <row r="1161" spans="1:12" hidden="1">
      <c r="A1161" s="9">
        <v>15</v>
      </c>
      <c r="B1161" s="1195">
        <v>1000</v>
      </c>
      <c r="C1161" s="2149" t="s">
        <v>789</v>
      </c>
      <c r="D1161" s="2149"/>
      <c r="E1161" s="465">
        <f t="shared" ref="E1161:J1161" si="212">SUM(E1162:E1178)</f>
        <v>0</v>
      </c>
      <c r="F1161" s="466">
        <f t="shared" si="212"/>
        <v>0</v>
      </c>
      <c r="G1161" s="576">
        <f t="shared" si="212"/>
        <v>0</v>
      </c>
      <c r="H1161" s="577">
        <f t="shared" si="212"/>
        <v>0</v>
      </c>
      <c r="I1161" s="577">
        <f t="shared" si="212"/>
        <v>0</v>
      </c>
      <c r="J1161" s="578">
        <f t="shared" si="212"/>
        <v>0</v>
      </c>
      <c r="K1161" s="1526" t="str">
        <f t="shared" si="208"/>
        <v/>
      </c>
      <c r="L1161" s="496"/>
    </row>
    <row r="1162" spans="1:12" hidden="1">
      <c r="A1162" s="8">
        <v>35</v>
      </c>
      <c r="B1162" s="1202"/>
      <c r="C1162" s="1197">
        <v>1011</v>
      </c>
      <c r="D1162" s="1216" t="s">
        <v>790</v>
      </c>
      <c r="E1162" s="620"/>
      <c r="F1162" s="629">
        <f t="shared" ref="F1162:F1178" si="213">G1162+H1162+I1162+J1162</f>
        <v>0</v>
      </c>
      <c r="G1162" s="543"/>
      <c r="H1162" s="544"/>
      <c r="I1162" s="544"/>
      <c r="J1162" s="545"/>
      <c r="K1162" s="1526" t="str">
        <f t="shared" si="208"/>
        <v/>
      </c>
      <c r="L1162" s="496"/>
    </row>
    <row r="1163" spans="1:12" hidden="1">
      <c r="A1163" s="9">
        <v>40</v>
      </c>
      <c r="B1163" s="1202"/>
      <c r="C1163" s="1203">
        <v>1012</v>
      </c>
      <c r="D1163" s="1204" t="s">
        <v>791</v>
      </c>
      <c r="E1163" s="622"/>
      <c r="F1163" s="631">
        <f t="shared" si="213"/>
        <v>0</v>
      </c>
      <c r="G1163" s="546"/>
      <c r="H1163" s="547"/>
      <c r="I1163" s="547"/>
      <c r="J1163" s="548"/>
      <c r="K1163" s="1526" t="str">
        <f t="shared" si="208"/>
        <v/>
      </c>
      <c r="L1163" s="496"/>
    </row>
    <row r="1164" spans="1:12" hidden="1">
      <c r="A1164" s="9">
        <v>45</v>
      </c>
      <c r="B1164" s="1202"/>
      <c r="C1164" s="1203">
        <v>1013</v>
      </c>
      <c r="D1164" s="1204" t="s">
        <v>792</v>
      </c>
      <c r="E1164" s="622"/>
      <c r="F1164" s="631">
        <f t="shared" si="213"/>
        <v>0</v>
      </c>
      <c r="G1164" s="546"/>
      <c r="H1164" s="547"/>
      <c r="I1164" s="547"/>
      <c r="J1164" s="548"/>
      <c r="K1164" s="1526" t="str">
        <f t="shared" si="208"/>
        <v/>
      </c>
      <c r="L1164" s="496"/>
    </row>
    <row r="1165" spans="1:12" hidden="1">
      <c r="A1165" s="9">
        <v>50</v>
      </c>
      <c r="B1165" s="1202"/>
      <c r="C1165" s="1203">
        <v>1014</v>
      </c>
      <c r="D1165" s="1204" t="s">
        <v>793</v>
      </c>
      <c r="E1165" s="622"/>
      <c r="F1165" s="631">
        <f t="shared" si="213"/>
        <v>0</v>
      </c>
      <c r="G1165" s="546"/>
      <c r="H1165" s="547"/>
      <c r="I1165" s="547"/>
      <c r="J1165" s="548"/>
      <c r="K1165" s="1526" t="str">
        <f t="shared" si="208"/>
        <v/>
      </c>
      <c r="L1165" s="496"/>
    </row>
    <row r="1166" spans="1:12" hidden="1">
      <c r="A1166" s="9">
        <v>55</v>
      </c>
      <c r="B1166" s="1202"/>
      <c r="C1166" s="1203">
        <v>1015</v>
      </c>
      <c r="D1166" s="1204" t="s">
        <v>794</v>
      </c>
      <c r="E1166" s="622"/>
      <c r="F1166" s="631">
        <f t="shared" si="213"/>
        <v>0</v>
      </c>
      <c r="G1166" s="546"/>
      <c r="H1166" s="547"/>
      <c r="I1166" s="547"/>
      <c r="J1166" s="548"/>
      <c r="K1166" s="1526" t="str">
        <f t="shared" si="208"/>
        <v/>
      </c>
      <c r="L1166" s="496"/>
    </row>
    <row r="1167" spans="1:12" hidden="1">
      <c r="A1167" s="9">
        <v>60</v>
      </c>
      <c r="B1167" s="1202"/>
      <c r="C1167" s="1217">
        <v>1016</v>
      </c>
      <c r="D1167" s="1218" t="s">
        <v>795</v>
      </c>
      <c r="E1167" s="624"/>
      <c r="F1167" s="632">
        <f t="shared" si="213"/>
        <v>0</v>
      </c>
      <c r="G1167" s="610"/>
      <c r="H1167" s="611"/>
      <c r="I1167" s="611"/>
      <c r="J1167" s="612"/>
      <c r="K1167" s="1526" t="str">
        <f t="shared" si="208"/>
        <v/>
      </c>
      <c r="L1167" s="496"/>
    </row>
    <row r="1168" spans="1:12" hidden="1">
      <c r="A1168" s="8">
        <v>65</v>
      </c>
      <c r="B1168" s="1196"/>
      <c r="C1168" s="1219">
        <v>1020</v>
      </c>
      <c r="D1168" s="1220" t="s">
        <v>796</v>
      </c>
      <c r="E1168" s="1508"/>
      <c r="F1168" s="634">
        <f t="shared" si="213"/>
        <v>0</v>
      </c>
      <c r="G1168" s="552"/>
      <c r="H1168" s="553"/>
      <c r="I1168" s="553"/>
      <c r="J1168" s="554"/>
      <c r="K1168" s="1526" t="str">
        <f t="shared" si="208"/>
        <v/>
      </c>
      <c r="L1168" s="496"/>
    </row>
    <row r="1169" spans="1:12" hidden="1">
      <c r="A1169" s="9">
        <v>70</v>
      </c>
      <c r="B1169" s="1202"/>
      <c r="C1169" s="1221">
        <v>1030</v>
      </c>
      <c r="D1169" s="1222" t="s">
        <v>797</v>
      </c>
      <c r="E1169" s="1509"/>
      <c r="F1169" s="636">
        <f t="shared" si="213"/>
        <v>0</v>
      </c>
      <c r="G1169" s="549"/>
      <c r="H1169" s="550"/>
      <c r="I1169" s="550"/>
      <c r="J1169" s="551"/>
      <c r="K1169" s="1526" t="str">
        <f t="shared" si="208"/>
        <v/>
      </c>
      <c r="L1169" s="496"/>
    </row>
    <row r="1170" spans="1:12" hidden="1">
      <c r="A1170" s="9">
        <v>75</v>
      </c>
      <c r="B1170" s="1202"/>
      <c r="C1170" s="1219">
        <v>1051</v>
      </c>
      <c r="D1170" s="1223" t="s">
        <v>798</v>
      </c>
      <c r="E1170" s="1508"/>
      <c r="F1170" s="634">
        <f t="shared" si="213"/>
        <v>0</v>
      </c>
      <c r="G1170" s="552"/>
      <c r="H1170" s="553"/>
      <c r="I1170" s="553"/>
      <c r="J1170" s="554"/>
      <c r="K1170" s="1526" t="str">
        <f t="shared" si="208"/>
        <v/>
      </c>
      <c r="L1170" s="496"/>
    </row>
    <row r="1171" spans="1:12" hidden="1">
      <c r="A1171" s="9">
        <v>80</v>
      </c>
      <c r="B1171" s="1202"/>
      <c r="C1171" s="1203">
        <v>1052</v>
      </c>
      <c r="D1171" s="1204" t="s">
        <v>799</v>
      </c>
      <c r="E1171" s="622"/>
      <c r="F1171" s="631">
        <f t="shared" si="213"/>
        <v>0</v>
      </c>
      <c r="G1171" s="546"/>
      <c r="H1171" s="547"/>
      <c r="I1171" s="547"/>
      <c r="J1171" s="548"/>
      <c r="K1171" s="1526" t="str">
        <f t="shared" si="208"/>
        <v/>
      </c>
      <c r="L1171" s="496"/>
    </row>
    <row r="1172" spans="1:12" hidden="1">
      <c r="A1172" s="9">
        <v>80</v>
      </c>
      <c r="B1172" s="1202"/>
      <c r="C1172" s="1221">
        <v>1053</v>
      </c>
      <c r="D1172" s="1222" t="s">
        <v>1221</v>
      </c>
      <c r="E1172" s="1509"/>
      <c r="F1172" s="636">
        <f t="shared" si="213"/>
        <v>0</v>
      </c>
      <c r="G1172" s="549"/>
      <c r="H1172" s="550"/>
      <c r="I1172" s="550"/>
      <c r="J1172" s="551"/>
      <c r="K1172" s="1526" t="str">
        <f t="shared" si="208"/>
        <v/>
      </c>
      <c r="L1172" s="496"/>
    </row>
    <row r="1173" spans="1:12" hidden="1">
      <c r="A1173" s="9">
        <v>85</v>
      </c>
      <c r="B1173" s="1202"/>
      <c r="C1173" s="1219">
        <v>1062</v>
      </c>
      <c r="D1173" s="1220" t="s">
        <v>800</v>
      </c>
      <c r="E1173" s="1508"/>
      <c r="F1173" s="634">
        <f t="shared" si="213"/>
        <v>0</v>
      </c>
      <c r="G1173" s="552"/>
      <c r="H1173" s="553"/>
      <c r="I1173" s="553"/>
      <c r="J1173" s="554"/>
      <c r="K1173" s="1526" t="str">
        <f t="shared" si="208"/>
        <v/>
      </c>
      <c r="L1173" s="496"/>
    </row>
    <row r="1174" spans="1:12" hidden="1">
      <c r="A1174" s="9">
        <v>90</v>
      </c>
      <c r="B1174" s="1202"/>
      <c r="C1174" s="1221">
        <v>1063</v>
      </c>
      <c r="D1174" s="1224" t="s">
        <v>1178</v>
      </c>
      <c r="E1174" s="1509"/>
      <c r="F1174" s="636">
        <f t="shared" si="213"/>
        <v>0</v>
      </c>
      <c r="G1174" s="549"/>
      <c r="H1174" s="550"/>
      <c r="I1174" s="550"/>
      <c r="J1174" s="551"/>
      <c r="K1174" s="1526" t="str">
        <f t="shared" si="208"/>
        <v/>
      </c>
      <c r="L1174" s="496"/>
    </row>
    <row r="1175" spans="1:12" hidden="1">
      <c r="A1175" s="9">
        <v>90</v>
      </c>
      <c r="B1175" s="1202"/>
      <c r="C1175" s="1225">
        <v>1069</v>
      </c>
      <c r="D1175" s="1226" t="s">
        <v>801</v>
      </c>
      <c r="E1175" s="1510"/>
      <c r="F1175" s="638">
        <f t="shared" si="213"/>
        <v>0</v>
      </c>
      <c r="G1175" s="735"/>
      <c r="H1175" s="736"/>
      <c r="I1175" s="736"/>
      <c r="J1175" s="700"/>
      <c r="K1175" s="1526" t="str">
        <f t="shared" si="208"/>
        <v/>
      </c>
      <c r="L1175" s="496"/>
    </row>
    <row r="1176" spans="1:12" hidden="1">
      <c r="A1176" s="8">
        <v>115</v>
      </c>
      <c r="B1176" s="1196"/>
      <c r="C1176" s="1219">
        <v>1091</v>
      </c>
      <c r="D1176" s="1223" t="s">
        <v>1222</v>
      </c>
      <c r="E1176" s="1508"/>
      <c r="F1176" s="634">
        <f t="shared" si="213"/>
        <v>0</v>
      </c>
      <c r="G1176" s="552"/>
      <c r="H1176" s="553"/>
      <c r="I1176" s="553"/>
      <c r="J1176" s="554"/>
      <c r="K1176" s="1526" t="str">
        <f t="shared" si="208"/>
        <v/>
      </c>
      <c r="L1176" s="496"/>
    </row>
    <row r="1177" spans="1:12" hidden="1">
      <c r="A1177" s="8">
        <v>125</v>
      </c>
      <c r="B1177" s="1202"/>
      <c r="C1177" s="1203">
        <v>1092</v>
      </c>
      <c r="D1177" s="1204" t="s">
        <v>984</v>
      </c>
      <c r="E1177" s="622"/>
      <c r="F1177" s="631">
        <f t="shared" si="213"/>
        <v>0</v>
      </c>
      <c r="G1177" s="546"/>
      <c r="H1177" s="547"/>
      <c r="I1177" s="547"/>
      <c r="J1177" s="548"/>
      <c r="K1177" s="1526" t="str">
        <f t="shared" si="208"/>
        <v/>
      </c>
      <c r="L1177" s="496"/>
    </row>
    <row r="1178" spans="1:12" hidden="1">
      <c r="A1178" s="9">
        <v>130</v>
      </c>
      <c r="B1178" s="1202"/>
      <c r="C1178" s="1199">
        <v>1098</v>
      </c>
      <c r="D1178" s="1227" t="s">
        <v>802</v>
      </c>
      <c r="E1178" s="626"/>
      <c r="F1178" s="630">
        <f t="shared" si="213"/>
        <v>0</v>
      </c>
      <c r="G1178" s="555"/>
      <c r="H1178" s="556"/>
      <c r="I1178" s="556"/>
      <c r="J1178" s="557"/>
      <c r="K1178" s="1526" t="str">
        <f t="shared" si="208"/>
        <v/>
      </c>
      <c r="L1178" s="496"/>
    </row>
    <row r="1179" spans="1:12" hidden="1">
      <c r="A1179" s="9">
        <v>135</v>
      </c>
      <c r="B1179" s="1195">
        <v>1900</v>
      </c>
      <c r="C1179" s="2143" t="s">
        <v>2014</v>
      </c>
      <c r="D1179" s="2143"/>
      <c r="E1179" s="465">
        <f t="shared" ref="E1179:J1179" si="214">SUM(E1180:E1182)</f>
        <v>0</v>
      </c>
      <c r="F1179" s="466">
        <f t="shared" si="214"/>
        <v>0</v>
      </c>
      <c r="G1179" s="576">
        <f t="shared" si="214"/>
        <v>0</v>
      </c>
      <c r="H1179" s="577">
        <f t="shared" si="214"/>
        <v>0</v>
      </c>
      <c r="I1179" s="577">
        <f t="shared" si="214"/>
        <v>0</v>
      </c>
      <c r="J1179" s="578">
        <f t="shared" si="214"/>
        <v>0</v>
      </c>
      <c r="K1179" s="1526" t="str">
        <f t="shared" si="208"/>
        <v/>
      </c>
      <c r="L1179" s="496"/>
    </row>
    <row r="1180" spans="1:12" ht="31.5" hidden="1">
      <c r="A1180" s="9">
        <v>140</v>
      </c>
      <c r="B1180" s="1202"/>
      <c r="C1180" s="1197">
        <v>1901</v>
      </c>
      <c r="D1180" s="1228" t="s">
        <v>2015</v>
      </c>
      <c r="E1180" s="620"/>
      <c r="F1180" s="629">
        <f>G1180+H1180+I1180+J1180</f>
        <v>0</v>
      </c>
      <c r="G1180" s="543"/>
      <c r="H1180" s="544"/>
      <c r="I1180" s="544"/>
      <c r="J1180" s="545"/>
      <c r="K1180" s="1526" t="str">
        <f t="shared" si="208"/>
        <v/>
      </c>
      <c r="L1180" s="496"/>
    </row>
    <row r="1181" spans="1:12" ht="31.5" hidden="1">
      <c r="A1181" s="9">
        <v>145</v>
      </c>
      <c r="B1181" s="1229"/>
      <c r="C1181" s="1203">
        <v>1981</v>
      </c>
      <c r="D1181" s="1230" t="s">
        <v>2016</v>
      </c>
      <c r="E1181" s="622"/>
      <c r="F1181" s="631">
        <f>G1181+H1181+I1181+J1181</f>
        <v>0</v>
      </c>
      <c r="G1181" s="546"/>
      <c r="H1181" s="547"/>
      <c r="I1181" s="547"/>
      <c r="J1181" s="548"/>
      <c r="K1181" s="1526" t="str">
        <f t="shared" si="208"/>
        <v/>
      </c>
      <c r="L1181" s="496"/>
    </row>
    <row r="1182" spans="1:12" ht="31.5" hidden="1">
      <c r="A1182" s="9">
        <v>150</v>
      </c>
      <c r="B1182" s="1202"/>
      <c r="C1182" s="1199">
        <v>1991</v>
      </c>
      <c r="D1182" s="1231" t="s">
        <v>2017</v>
      </c>
      <c r="E1182" s="626"/>
      <c r="F1182" s="630">
        <f>G1182+H1182+I1182+J1182</f>
        <v>0</v>
      </c>
      <c r="G1182" s="555"/>
      <c r="H1182" s="556"/>
      <c r="I1182" s="556"/>
      <c r="J1182" s="557"/>
      <c r="K1182" s="1526" t="str">
        <f t="shared" si="208"/>
        <v/>
      </c>
      <c r="L1182" s="496"/>
    </row>
    <row r="1183" spans="1:12" hidden="1">
      <c r="A1183" s="9">
        <v>155</v>
      </c>
      <c r="B1183" s="1195">
        <v>2100</v>
      </c>
      <c r="C1183" s="2143" t="s">
        <v>968</v>
      </c>
      <c r="D1183" s="2143"/>
      <c r="E1183" s="465">
        <f t="shared" ref="E1183:J1183" si="215">SUM(E1184:E1188)</f>
        <v>0</v>
      </c>
      <c r="F1183" s="466">
        <f t="shared" si="215"/>
        <v>0</v>
      </c>
      <c r="G1183" s="576">
        <f t="shared" si="215"/>
        <v>0</v>
      </c>
      <c r="H1183" s="577">
        <f t="shared" si="215"/>
        <v>0</v>
      </c>
      <c r="I1183" s="577">
        <f t="shared" si="215"/>
        <v>0</v>
      </c>
      <c r="J1183" s="578">
        <f t="shared" si="215"/>
        <v>0</v>
      </c>
      <c r="K1183" s="1526" t="str">
        <f t="shared" si="208"/>
        <v/>
      </c>
      <c r="L1183" s="496"/>
    </row>
    <row r="1184" spans="1:12" hidden="1">
      <c r="A1184" s="9">
        <v>160</v>
      </c>
      <c r="B1184" s="1202"/>
      <c r="C1184" s="1197">
        <v>2110</v>
      </c>
      <c r="D1184" s="1232" t="s">
        <v>803</v>
      </c>
      <c r="E1184" s="620"/>
      <c r="F1184" s="629">
        <f>G1184+H1184+I1184+J1184</f>
        <v>0</v>
      </c>
      <c r="G1184" s="543"/>
      <c r="H1184" s="544"/>
      <c r="I1184" s="544"/>
      <c r="J1184" s="545"/>
      <c r="K1184" s="1526" t="str">
        <f t="shared" si="208"/>
        <v/>
      </c>
      <c r="L1184" s="496"/>
    </row>
    <row r="1185" spans="1:12" hidden="1">
      <c r="A1185" s="9">
        <v>165</v>
      </c>
      <c r="B1185" s="1229"/>
      <c r="C1185" s="1203">
        <v>2120</v>
      </c>
      <c r="D1185" s="1206" t="s">
        <v>804</v>
      </c>
      <c r="E1185" s="622"/>
      <c r="F1185" s="631">
        <f>G1185+H1185+I1185+J1185</f>
        <v>0</v>
      </c>
      <c r="G1185" s="546"/>
      <c r="H1185" s="547"/>
      <c r="I1185" s="547"/>
      <c r="J1185" s="548"/>
      <c r="K1185" s="1526" t="str">
        <f t="shared" si="208"/>
        <v/>
      </c>
      <c r="L1185" s="496"/>
    </row>
    <row r="1186" spans="1:12" hidden="1">
      <c r="A1186" s="9">
        <v>175</v>
      </c>
      <c r="B1186" s="1229"/>
      <c r="C1186" s="1203">
        <v>2125</v>
      </c>
      <c r="D1186" s="1206" t="s">
        <v>921</v>
      </c>
      <c r="E1186" s="622"/>
      <c r="F1186" s="631">
        <f>G1186+H1186+I1186+J1186</f>
        <v>0</v>
      </c>
      <c r="G1186" s="546"/>
      <c r="H1186" s="547"/>
      <c r="I1186" s="1490">
        <v>0</v>
      </c>
      <c r="J1186" s="548"/>
      <c r="K1186" s="1526" t="str">
        <f t="shared" si="208"/>
        <v/>
      </c>
      <c r="L1186" s="496"/>
    </row>
    <row r="1187" spans="1:12" hidden="1">
      <c r="A1187" s="9">
        <v>180</v>
      </c>
      <c r="B1187" s="1201"/>
      <c r="C1187" s="1203">
        <v>2140</v>
      </c>
      <c r="D1187" s="1206" t="s">
        <v>806</v>
      </c>
      <c r="E1187" s="622"/>
      <c r="F1187" s="631">
        <f>G1187+H1187+I1187+J1187</f>
        <v>0</v>
      </c>
      <c r="G1187" s="546"/>
      <c r="H1187" s="547"/>
      <c r="I1187" s="1490">
        <v>0</v>
      </c>
      <c r="J1187" s="548"/>
      <c r="K1187" s="1526" t="str">
        <f t="shared" si="208"/>
        <v/>
      </c>
      <c r="L1187" s="496"/>
    </row>
    <row r="1188" spans="1:12" hidden="1">
      <c r="A1188" s="9">
        <v>185</v>
      </c>
      <c r="B1188" s="1202"/>
      <c r="C1188" s="1199">
        <v>2190</v>
      </c>
      <c r="D1188" s="1233" t="s">
        <v>807</v>
      </c>
      <c r="E1188" s="626"/>
      <c r="F1188" s="630">
        <f>G1188+H1188+I1188+J1188</f>
        <v>0</v>
      </c>
      <c r="G1188" s="555"/>
      <c r="H1188" s="556"/>
      <c r="I1188" s="1492">
        <v>0</v>
      </c>
      <c r="J1188" s="557"/>
      <c r="K1188" s="1526" t="str">
        <f t="shared" si="208"/>
        <v/>
      </c>
      <c r="L1188" s="496"/>
    </row>
    <row r="1189" spans="1:12" hidden="1">
      <c r="A1189" s="9">
        <v>190</v>
      </c>
      <c r="B1189" s="1195">
        <v>2200</v>
      </c>
      <c r="C1189" s="2143" t="s">
        <v>808</v>
      </c>
      <c r="D1189" s="2143"/>
      <c r="E1189" s="465">
        <f t="shared" ref="E1189:J1189" si="216">SUM(E1190:E1191)</f>
        <v>0</v>
      </c>
      <c r="F1189" s="466">
        <f t="shared" si="216"/>
        <v>0</v>
      </c>
      <c r="G1189" s="576">
        <f t="shared" si="216"/>
        <v>0</v>
      </c>
      <c r="H1189" s="577">
        <f t="shared" si="216"/>
        <v>0</v>
      </c>
      <c r="I1189" s="577">
        <f t="shared" si="216"/>
        <v>0</v>
      </c>
      <c r="J1189" s="578">
        <f t="shared" si="216"/>
        <v>0</v>
      </c>
      <c r="K1189" s="1526" t="str">
        <f t="shared" si="208"/>
        <v/>
      </c>
      <c r="L1189" s="496"/>
    </row>
    <row r="1190" spans="1:12" hidden="1">
      <c r="A1190" s="9">
        <v>200</v>
      </c>
      <c r="B1190" s="1202"/>
      <c r="C1190" s="1197">
        <v>2221</v>
      </c>
      <c r="D1190" s="1198" t="s">
        <v>1161</v>
      </c>
      <c r="E1190" s="620"/>
      <c r="F1190" s="629">
        <f t="shared" ref="F1190:F1195" si="217">G1190+H1190+I1190+J1190</f>
        <v>0</v>
      </c>
      <c r="G1190" s="543"/>
      <c r="H1190" s="544"/>
      <c r="I1190" s="544"/>
      <c r="J1190" s="545"/>
      <c r="K1190" s="1526" t="str">
        <f t="shared" si="208"/>
        <v/>
      </c>
      <c r="L1190" s="496"/>
    </row>
    <row r="1191" spans="1:12" hidden="1">
      <c r="A1191" s="9">
        <v>200</v>
      </c>
      <c r="B1191" s="1202"/>
      <c r="C1191" s="1199">
        <v>2224</v>
      </c>
      <c r="D1191" s="1200" t="s">
        <v>809</v>
      </c>
      <c r="E1191" s="626"/>
      <c r="F1191" s="630">
        <f t="shared" si="217"/>
        <v>0</v>
      </c>
      <c r="G1191" s="555"/>
      <c r="H1191" s="556"/>
      <c r="I1191" s="556"/>
      <c r="J1191" s="557"/>
      <c r="K1191" s="1526" t="str">
        <f t="shared" si="208"/>
        <v/>
      </c>
      <c r="L1191" s="496"/>
    </row>
    <row r="1192" spans="1:12" hidden="1">
      <c r="A1192" s="9">
        <v>205</v>
      </c>
      <c r="B1192" s="1195">
        <v>2500</v>
      </c>
      <c r="C1192" s="2143" t="s">
        <v>810</v>
      </c>
      <c r="D1192" s="2145"/>
      <c r="E1192" s="1507"/>
      <c r="F1192" s="466">
        <f t="shared" si="217"/>
        <v>0</v>
      </c>
      <c r="G1192" s="1309"/>
      <c r="H1192" s="1310"/>
      <c r="I1192" s="1310"/>
      <c r="J1192" s="1311"/>
      <c r="K1192" s="1526" t="str">
        <f t="shared" si="208"/>
        <v/>
      </c>
      <c r="L1192" s="496"/>
    </row>
    <row r="1193" spans="1:12" hidden="1">
      <c r="A1193" s="9">
        <v>210</v>
      </c>
      <c r="B1193" s="1195">
        <v>2600</v>
      </c>
      <c r="C1193" s="2146" t="s">
        <v>811</v>
      </c>
      <c r="D1193" s="2147"/>
      <c r="E1193" s="1507"/>
      <c r="F1193" s="466">
        <f t="shared" si="217"/>
        <v>0</v>
      </c>
      <c r="G1193" s="1309"/>
      <c r="H1193" s="1310"/>
      <c r="I1193" s="1310"/>
      <c r="J1193" s="1311"/>
      <c r="K1193" s="1526" t="str">
        <f t="shared" si="208"/>
        <v/>
      </c>
      <c r="L1193" s="496"/>
    </row>
    <row r="1194" spans="1:12" hidden="1">
      <c r="A1194" s="9">
        <v>215</v>
      </c>
      <c r="B1194" s="1195">
        <v>2700</v>
      </c>
      <c r="C1194" s="2146" t="s">
        <v>812</v>
      </c>
      <c r="D1194" s="2147"/>
      <c r="E1194" s="1507"/>
      <c r="F1194" s="466">
        <f t="shared" si="217"/>
        <v>0</v>
      </c>
      <c r="G1194" s="1309"/>
      <c r="H1194" s="1310"/>
      <c r="I1194" s="1310"/>
      <c r="J1194" s="1311"/>
      <c r="K1194" s="1526" t="str">
        <f t="shared" si="208"/>
        <v/>
      </c>
      <c r="L1194" s="496"/>
    </row>
    <row r="1195" spans="1:12" hidden="1">
      <c r="A1195" s="8">
        <v>220</v>
      </c>
      <c r="B1195" s="1195">
        <v>2800</v>
      </c>
      <c r="C1195" s="2146" t="s">
        <v>201</v>
      </c>
      <c r="D1195" s="2147"/>
      <c r="E1195" s="1507"/>
      <c r="F1195" s="466">
        <f t="shared" si="217"/>
        <v>0</v>
      </c>
      <c r="G1195" s="1309"/>
      <c r="H1195" s="1310"/>
      <c r="I1195" s="1310"/>
      <c r="J1195" s="1311"/>
      <c r="K1195" s="1526" t="str">
        <f t="shared" si="208"/>
        <v/>
      </c>
      <c r="L1195" s="496"/>
    </row>
    <row r="1196" spans="1:12" ht="36" hidden="1" customHeight="1">
      <c r="A1196" s="9">
        <v>225</v>
      </c>
      <c r="B1196" s="1195">
        <v>2900</v>
      </c>
      <c r="C1196" s="2143" t="s">
        <v>813</v>
      </c>
      <c r="D1196" s="2143"/>
      <c r="E1196" s="465">
        <f t="shared" ref="E1196:J1196" si="218">SUM(E1197:E1204)</f>
        <v>0</v>
      </c>
      <c r="F1196" s="466">
        <f t="shared" si="218"/>
        <v>0</v>
      </c>
      <c r="G1196" s="576">
        <f t="shared" si="218"/>
        <v>0</v>
      </c>
      <c r="H1196" s="577">
        <f t="shared" si="218"/>
        <v>0</v>
      </c>
      <c r="I1196" s="577">
        <f t="shared" si="218"/>
        <v>0</v>
      </c>
      <c r="J1196" s="578">
        <f t="shared" si="218"/>
        <v>0</v>
      </c>
      <c r="K1196" s="1526" t="str">
        <f t="shared" si="208"/>
        <v/>
      </c>
      <c r="L1196" s="496"/>
    </row>
    <row r="1197" spans="1:12" hidden="1">
      <c r="A1197" s="9">
        <v>230</v>
      </c>
      <c r="B1197" s="1234"/>
      <c r="C1197" s="1197">
        <v>2910</v>
      </c>
      <c r="D1197" s="1235" t="s">
        <v>619</v>
      </c>
      <c r="E1197" s="620"/>
      <c r="F1197" s="629">
        <f t="shared" ref="F1197:F1204" si="219">G1197+H1197+I1197+J1197</f>
        <v>0</v>
      </c>
      <c r="G1197" s="543"/>
      <c r="H1197" s="544"/>
      <c r="I1197" s="544"/>
      <c r="J1197" s="545"/>
      <c r="K1197" s="1526" t="str">
        <f t="shared" si="208"/>
        <v/>
      </c>
      <c r="L1197" s="496"/>
    </row>
    <row r="1198" spans="1:12" hidden="1">
      <c r="A1198" s="9">
        <v>245</v>
      </c>
      <c r="B1198" s="1234"/>
      <c r="C1198" s="1221">
        <v>2920</v>
      </c>
      <c r="D1198" s="1236" t="s">
        <v>618</v>
      </c>
      <c r="E1198" s="1509"/>
      <c r="F1198" s="636">
        <f>G1198+H1198+I1198+J1198</f>
        <v>0</v>
      </c>
      <c r="G1198" s="549"/>
      <c r="H1198" s="550"/>
      <c r="I1198" s="550"/>
      <c r="J1198" s="551"/>
      <c r="K1198" s="1526" t="str">
        <f t="shared" si="208"/>
        <v/>
      </c>
      <c r="L1198" s="496"/>
    </row>
    <row r="1199" spans="1:12" ht="31.5" hidden="1">
      <c r="A1199" s="8">
        <v>220</v>
      </c>
      <c r="B1199" s="1234"/>
      <c r="C1199" s="1221">
        <v>2969</v>
      </c>
      <c r="D1199" s="1236" t="s">
        <v>814</v>
      </c>
      <c r="E1199" s="1509"/>
      <c r="F1199" s="636">
        <f t="shared" si="219"/>
        <v>0</v>
      </c>
      <c r="G1199" s="549"/>
      <c r="H1199" s="550"/>
      <c r="I1199" s="550"/>
      <c r="J1199" s="551"/>
      <c r="K1199" s="1526" t="str">
        <f t="shared" si="208"/>
        <v/>
      </c>
      <c r="L1199" s="496"/>
    </row>
    <row r="1200" spans="1:12" ht="31.5" hidden="1">
      <c r="A1200" s="9">
        <v>225</v>
      </c>
      <c r="B1200" s="1234"/>
      <c r="C1200" s="1237">
        <v>2970</v>
      </c>
      <c r="D1200" s="1238" t="s">
        <v>815</v>
      </c>
      <c r="E1200" s="1511"/>
      <c r="F1200" s="640">
        <f t="shared" si="219"/>
        <v>0</v>
      </c>
      <c r="G1200" s="743"/>
      <c r="H1200" s="744"/>
      <c r="I1200" s="744"/>
      <c r="J1200" s="719"/>
      <c r="K1200" s="1526" t="str">
        <f t="shared" si="208"/>
        <v/>
      </c>
      <c r="L1200" s="496"/>
    </row>
    <row r="1201" spans="1:12" hidden="1">
      <c r="A1201" s="9">
        <v>230</v>
      </c>
      <c r="B1201" s="1234"/>
      <c r="C1201" s="1225">
        <v>2989</v>
      </c>
      <c r="D1201" s="1239" t="s">
        <v>816</v>
      </c>
      <c r="E1201" s="1510"/>
      <c r="F1201" s="638">
        <f t="shared" si="219"/>
        <v>0</v>
      </c>
      <c r="G1201" s="735"/>
      <c r="H1201" s="736"/>
      <c r="I1201" s="736"/>
      <c r="J1201" s="700"/>
      <c r="K1201" s="1526" t="str">
        <f t="shared" si="208"/>
        <v/>
      </c>
      <c r="L1201" s="496"/>
    </row>
    <row r="1202" spans="1:12" ht="31.5" hidden="1">
      <c r="A1202" s="9">
        <v>235</v>
      </c>
      <c r="B1202" s="1202"/>
      <c r="C1202" s="1219">
        <v>2990</v>
      </c>
      <c r="D1202" s="1240" t="s">
        <v>620</v>
      </c>
      <c r="E1202" s="1508"/>
      <c r="F1202" s="634">
        <f>G1202+H1202+I1202+J1202</f>
        <v>0</v>
      </c>
      <c r="G1202" s="552"/>
      <c r="H1202" s="553"/>
      <c r="I1202" s="553"/>
      <c r="J1202" s="554"/>
      <c r="K1202" s="1526" t="str">
        <f t="shared" si="208"/>
        <v/>
      </c>
      <c r="L1202" s="496"/>
    </row>
    <row r="1203" spans="1:12" hidden="1">
      <c r="A1203" s="9">
        <v>240</v>
      </c>
      <c r="B1203" s="1202"/>
      <c r="C1203" s="1219">
        <v>2991</v>
      </c>
      <c r="D1203" s="1240" t="s">
        <v>817</v>
      </c>
      <c r="E1203" s="1508"/>
      <c r="F1203" s="634">
        <f t="shared" si="219"/>
        <v>0</v>
      </c>
      <c r="G1203" s="552"/>
      <c r="H1203" s="553"/>
      <c r="I1203" s="553"/>
      <c r="J1203" s="554"/>
      <c r="K1203" s="1526" t="str">
        <f t="shared" si="208"/>
        <v/>
      </c>
      <c r="L1203" s="496"/>
    </row>
    <row r="1204" spans="1:12" hidden="1">
      <c r="A1204" s="9">
        <v>245</v>
      </c>
      <c r="B1204" s="1202"/>
      <c r="C1204" s="1199">
        <v>2992</v>
      </c>
      <c r="D1204" s="1241" t="s">
        <v>818</v>
      </c>
      <c r="E1204" s="626"/>
      <c r="F1204" s="630">
        <f t="shared" si="219"/>
        <v>0</v>
      </c>
      <c r="G1204" s="555"/>
      <c r="H1204" s="556"/>
      <c r="I1204" s="556"/>
      <c r="J1204" s="557"/>
      <c r="K1204" s="1526" t="str">
        <f t="shared" si="208"/>
        <v/>
      </c>
      <c r="L1204" s="496"/>
    </row>
    <row r="1205" spans="1:12" hidden="1">
      <c r="A1205" s="8">
        <v>250</v>
      </c>
      <c r="B1205" s="1195">
        <v>3300</v>
      </c>
      <c r="C1205" s="1242" t="s">
        <v>819</v>
      </c>
      <c r="D1205" s="1361"/>
      <c r="E1205" s="465">
        <f t="shared" ref="E1205:J1205" si="220">SUM(E1206:E1211)</f>
        <v>0</v>
      </c>
      <c r="F1205" s="466">
        <f t="shared" si="220"/>
        <v>0</v>
      </c>
      <c r="G1205" s="576">
        <f t="shared" si="220"/>
        <v>0</v>
      </c>
      <c r="H1205" s="577">
        <f t="shared" si="220"/>
        <v>0</v>
      </c>
      <c r="I1205" s="577">
        <f t="shared" si="220"/>
        <v>0</v>
      </c>
      <c r="J1205" s="578">
        <f t="shared" si="220"/>
        <v>0</v>
      </c>
      <c r="K1205" s="1526" t="str">
        <f t="shared" si="208"/>
        <v/>
      </c>
      <c r="L1205" s="496"/>
    </row>
    <row r="1206" spans="1:12" hidden="1">
      <c r="A1206" s="9">
        <v>255</v>
      </c>
      <c r="B1206" s="1201"/>
      <c r="C1206" s="1197">
        <v>3301</v>
      </c>
      <c r="D1206" s="1243" t="s">
        <v>820</v>
      </c>
      <c r="E1206" s="620"/>
      <c r="F1206" s="629">
        <f t="shared" ref="F1206:F1214" si="221">G1206+H1206+I1206+J1206</f>
        <v>0</v>
      </c>
      <c r="G1206" s="543"/>
      <c r="H1206" s="544"/>
      <c r="I1206" s="1488">
        <v>0</v>
      </c>
      <c r="J1206" s="750">
        <v>0</v>
      </c>
      <c r="K1206" s="1526" t="str">
        <f t="shared" si="208"/>
        <v/>
      </c>
      <c r="L1206" s="496"/>
    </row>
    <row r="1207" spans="1:12" hidden="1">
      <c r="A1207" s="9">
        <v>265</v>
      </c>
      <c r="B1207" s="1201"/>
      <c r="C1207" s="1203">
        <v>3302</v>
      </c>
      <c r="D1207" s="1244" t="s">
        <v>922</v>
      </c>
      <c r="E1207" s="622"/>
      <c r="F1207" s="631">
        <f t="shared" si="221"/>
        <v>0</v>
      </c>
      <c r="G1207" s="546"/>
      <c r="H1207" s="547"/>
      <c r="I1207" s="1490">
        <v>0</v>
      </c>
      <c r="J1207" s="751">
        <v>0</v>
      </c>
      <c r="K1207" s="1526" t="str">
        <f t="shared" si="208"/>
        <v/>
      </c>
      <c r="L1207" s="496"/>
    </row>
    <row r="1208" spans="1:12" hidden="1">
      <c r="A1208" s="8">
        <v>270</v>
      </c>
      <c r="B1208" s="1201"/>
      <c r="C1208" s="1203">
        <v>3303</v>
      </c>
      <c r="D1208" s="1244" t="s">
        <v>821</v>
      </c>
      <c r="E1208" s="622"/>
      <c r="F1208" s="631">
        <f t="shared" si="221"/>
        <v>0</v>
      </c>
      <c r="G1208" s="546"/>
      <c r="H1208" s="547"/>
      <c r="I1208" s="1490">
        <v>0</v>
      </c>
      <c r="J1208" s="751">
        <v>0</v>
      </c>
      <c r="K1208" s="1526" t="str">
        <f t="shared" si="208"/>
        <v/>
      </c>
      <c r="L1208" s="496"/>
    </row>
    <row r="1209" spans="1:12" hidden="1">
      <c r="A1209" s="8">
        <v>290</v>
      </c>
      <c r="B1209" s="1201"/>
      <c r="C1209" s="1203">
        <v>3304</v>
      </c>
      <c r="D1209" s="1244" t="s">
        <v>822</v>
      </c>
      <c r="E1209" s="622"/>
      <c r="F1209" s="631">
        <f t="shared" si="221"/>
        <v>0</v>
      </c>
      <c r="G1209" s="546"/>
      <c r="H1209" s="547"/>
      <c r="I1209" s="1490">
        <v>0</v>
      </c>
      <c r="J1209" s="751">
        <v>0</v>
      </c>
      <c r="K1209" s="1526" t="str">
        <f t="shared" si="208"/>
        <v/>
      </c>
      <c r="L1209" s="496"/>
    </row>
    <row r="1210" spans="1:12" hidden="1">
      <c r="A1210" s="17">
        <v>320</v>
      </c>
      <c r="B1210" s="1201"/>
      <c r="C1210" s="1203">
        <v>3305</v>
      </c>
      <c r="D1210" s="1244" t="s">
        <v>823</v>
      </c>
      <c r="E1210" s="622"/>
      <c r="F1210" s="631">
        <f t="shared" si="221"/>
        <v>0</v>
      </c>
      <c r="G1210" s="546"/>
      <c r="H1210" s="547"/>
      <c r="I1210" s="1490">
        <v>0</v>
      </c>
      <c r="J1210" s="751">
        <v>0</v>
      </c>
      <c r="K1210" s="1526" t="str">
        <f t="shared" si="208"/>
        <v/>
      </c>
      <c r="L1210" s="496"/>
    </row>
    <row r="1211" spans="1:12" ht="31.5" hidden="1">
      <c r="A1211" s="8">
        <v>330</v>
      </c>
      <c r="B1211" s="1201"/>
      <c r="C1211" s="1199">
        <v>3306</v>
      </c>
      <c r="D1211" s="1245" t="s">
        <v>202</v>
      </c>
      <c r="E1211" s="626"/>
      <c r="F1211" s="630">
        <f t="shared" si="221"/>
        <v>0</v>
      </c>
      <c r="G1211" s="555"/>
      <c r="H1211" s="556"/>
      <c r="I1211" s="1492">
        <v>0</v>
      </c>
      <c r="J1211" s="1497">
        <v>0</v>
      </c>
      <c r="K1211" s="1526" t="str">
        <f t="shared" si="208"/>
        <v/>
      </c>
      <c r="L1211" s="496"/>
    </row>
    <row r="1212" spans="1:12" hidden="1">
      <c r="A1212" s="8">
        <v>350</v>
      </c>
      <c r="B1212" s="1195">
        <v>3900</v>
      </c>
      <c r="C1212" s="2143" t="s">
        <v>824</v>
      </c>
      <c r="D1212" s="2143"/>
      <c r="E1212" s="1507"/>
      <c r="F1212" s="466">
        <f t="shared" si="221"/>
        <v>0</v>
      </c>
      <c r="G1212" s="1309"/>
      <c r="H1212" s="1310"/>
      <c r="I1212" s="1310"/>
      <c r="J1212" s="1311"/>
      <c r="K1212" s="1526" t="str">
        <f t="shared" ref="K1212:K1259" si="222">(IF($E1212&lt;&gt;0,$K$2,IF($F1212&lt;&gt;0,$K$2,IF($G1212&lt;&gt;0,$K$2,IF($H1212&lt;&gt;0,$K$2,IF($I1212&lt;&gt;0,$K$2,IF($J1212&lt;&gt;0,$K$2,"")))))))</f>
        <v/>
      </c>
      <c r="L1212" s="496"/>
    </row>
    <row r="1213" spans="1:12" hidden="1">
      <c r="A1213" s="9">
        <v>355</v>
      </c>
      <c r="B1213" s="1195">
        <v>4000</v>
      </c>
      <c r="C1213" s="2143" t="s">
        <v>825</v>
      </c>
      <c r="D1213" s="2143"/>
      <c r="E1213" s="1507"/>
      <c r="F1213" s="466">
        <f t="shared" si="221"/>
        <v>0</v>
      </c>
      <c r="G1213" s="1309"/>
      <c r="H1213" s="1310"/>
      <c r="I1213" s="1310"/>
      <c r="J1213" s="1311"/>
      <c r="K1213" s="1526" t="str">
        <f t="shared" si="222"/>
        <v/>
      </c>
      <c r="L1213" s="496"/>
    </row>
    <row r="1214" spans="1:12" hidden="1">
      <c r="A1214" s="9">
        <v>375</v>
      </c>
      <c r="B1214" s="1195">
        <v>4100</v>
      </c>
      <c r="C1214" s="2143" t="s">
        <v>826</v>
      </c>
      <c r="D1214" s="2143"/>
      <c r="E1214" s="1507"/>
      <c r="F1214" s="466">
        <f t="shared" si="221"/>
        <v>0</v>
      </c>
      <c r="G1214" s="1309"/>
      <c r="H1214" s="1310"/>
      <c r="I1214" s="1310"/>
      <c r="J1214" s="1311"/>
      <c r="K1214" s="1526" t="str">
        <f t="shared" si="222"/>
        <v/>
      </c>
      <c r="L1214" s="496"/>
    </row>
    <row r="1215" spans="1:12" hidden="1">
      <c r="A1215" s="9">
        <v>375</v>
      </c>
      <c r="B1215" s="1195">
        <v>4200</v>
      </c>
      <c r="C1215" s="2143" t="s">
        <v>827</v>
      </c>
      <c r="D1215" s="2143"/>
      <c r="E1215" s="465">
        <f t="shared" ref="E1215:J1215" si="223">SUM(E1216:E1221)</f>
        <v>0</v>
      </c>
      <c r="F1215" s="466">
        <f t="shared" si="223"/>
        <v>0</v>
      </c>
      <c r="G1215" s="576">
        <f t="shared" si="223"/>
        <v>0</v>
      </c>
      <c r="H1215" s="577">
        <f t="shared" si="223"/>
        <v>0</v>
      </c>
      <c r="I1215" s="577">
        <f t="shared" si="223"/>
        <v>0</v>
      </c>
      <c r="J1215" s="578">
        <f t="shared" si="223"/>
        <v>0</v>
      </c>
      <c r="K1215" s="1526" t="str">
        <f t="shared" si="222"/>
        <v/>
      </c>
      <c r="L1215" s="496"/>
    </row>
    <row r="1216" spans="1:12" hidden="1">
      <c r="A1216" s="9">
        <v>380</v>
      </c>
      <c r="B1216" s="1246"/>
      <c r="C1216" s="1197">
        <v>4201</v>
      </c>
      <c r="D1216" s="1198" t="s">
        <v>828</v>
      </c>
      <c r="E1216" s="620"/>
      <c r="F1216" s="629">
        <f t="shared" ref="F1216:F1221" si="224">G1216+H1216+I1216+J1216</f>
        <v>0</v>
      </c>
      <c r="G1216" s="543"/>
      <c r="H1216" s="544"/>
      <c r="I1216" s="544"/>
      <c r="J1216" s="545"/>
      <c r="K1216" s="1526" t="str">
        <f t="shared" si="222"/>
        <v/>
      </c>
      <c r="L1216" s="496"/>
    </row>
    <row r="1217" spans="1:12" hidden="1">
      <c r="A1217" s="9">
        <v>385</v>
      </c>
      <c r="B1217" s="1246"/>
      <c r="C1217" s="1203">
        <v>4202</v>
      </c>
      <c r="D1217" s="1247" t="s">
        <v>829</v>
      </c>
      <c r="E1217" s="622"/>
      <c r="F1217" s="631">
        <f t="shared" si="224"/>
        <v>0</v>
      </c>
      <c r="G1217" s="546"/>
      <c r="H1217" s="547"/>
      <c r="I1217" s="547"/>
      <c r="J1217" s="548"/>
      <c r="K1217" s="1526" t="str">
        <f t="shared" si="222"/>
        <v/>
      </c>
      <c r="L1217" s="496"/>
    </row>
    <row r="1218" spans="1:12" hidden="1">
      <c r="A1218" s="9">
        <v>390</v>
      </c>
      <c r="B1218" s="1246"/>
      <c r="C1218" s="1203">
        <v>4214</v>
      </c>
      <c r="D1218" s="1247" t="s">
        <v>830</v>
      </c>
      <c r="E1218" s="622"/>
      <c r="F1218" s="631">
        <f t="shared" si="224"/>
        <v>0</v>
      </c>
      <c r="G1218" s="546"/>
      <c r="H1218" s="547"/>
      <c r="I1218" s="547"/>
      <c r="J1218" s="548"/>
      <c r="K1218" s="1526" t="str">
        <f t="shared" si="222"/>
        <v/>
      </c>
      <c r="L1218" s="496"/>
    </row>
    <row r="1219" spans="1:12" hidden="1">
      <c r="A1219" s="9">
        <v>390</v>
      </c>
      <c r="B1219" s="1246"/>
      <c r="C1219" s="1203">
        <v>4217</v>
      </c>
      <c r="D1219" s="1247" t="s">
        <v>831</v>
      </c>
      <c r="E1219" s="622"/>
      <c r="F1219" s="631">
        <f t="shared" si="224"/>
        <v>0</v>
      </c>
      <c r="G1219" s="546"/>
      <c r="H1219" s="547"/>
      <c r="I1219" s="547"/>
      <c r="J1219" s="548"/>
      <c r="K1219" s="1526" t="str">
        <f t="shared" si="222"/>
        <v/>
      </c>
      <c r="L1219" s="496"/>
    </row>
    <row r="1220" spans="1:12" ht="31.5" hidden="1">
      <c r="A1220" s="9">
        <v>395</v>
      </c>
      <c r="B1220" s="1246"/>
      <c r="C1220" s="1203">
        <v>4218</v>
      </c>
      <c r="D1220" s="1204" t="s">
        <v>832</v>
      </c>
      <c r="E1220" s="622"/>
      <c r="F1220" s="631">
        <f t="shared" si="224"/>
        <v>0</v>
      </c>
      <c r="G1220" s="546"/>
      <c r="H1220" s="547"/>
      <c r="I1220" s="547"/>
      <c r="J1220" s="548"/>
      <c r="K1220" s="1526" t="str">
        <f t="shared" si="222"/>
        <v/>
      </c>
      <c r="L1220" s="496"/>
    </row>
    <row r="1221" spans="1:12" hidden="1">
      <c r="A1221" s="467">
        <v>397</v>
      </c>
      <c r="B1221" s="1246"/>
      <c r="C1221" s="1199">
        <v>4219</v>
      </c>
      <c r="D1221" s="1231" t="s">
        <v>833</v>
      </c>
      <c r="E1221" s="626"/>
      <c r="F1221" s="630">
        <f t="shared" si="224"/>
        <v>0</v>
      </c>
      <c r="G1221" s="555"/>
      <c r="H1221" s="556"/>
      <c r="I1221" s="556"/>
      <c r="J1221" s="557"/>
      <c r="K1221" s="1526" t="str">
        <f t="shared" si="222"/>
        <v/>
      </c>
      <c r="L1221" s="496"/>
    </row>
    <row r="1222" spans="1:12" hidden="1">
      <c r="A1222" s="7">
        <v>398</v>
      </c>
      <c r="B1222" s="1195">
        <v>4300</v>
      </c>
      <c r="C1222" s="2143" t="s">
        <v>206</v>
      </c>
      <c r="D1222" s="2143"/>
      <c r="E1222" s="465">
        <f t="shared" ref="E1222:J1222" si="225">SUM(E1223:E1225)</f>
        <v>0</v>
      </c>
      <c r="F1222" s="466">
        <f t="shared" si="225"/>
        <v>0</v>
      </c>
      <c r="G1222" s="576">
        <f t="shared" si="225"/>
        <v>0</v>
      </c>
      <c r="H1222" s="577">
        <f t="shared" si="225"/>
        <v>0</v>
      </c>
      <c r="I1222" s="577">
        <f t="shared" si="225"/>
        <v>0</v>
      </c>
      <c r="J1222" s="578">
        <f t="shared" si="225"/>
        <v>0</v>
      </c>
      <c r="K1222" s="1526" t="str">
        <f t="shared" si="222"/>
        <v/>
      </c>
      <c r="L1222" s="496"/>
    </row>
    <row r="1223" spans="1:12" hidden="1">
      <c r="A1223" s="7">
        <v>399</v>
      </c>
      <c r="B1223" s="1246"/>
      <c r="C1223" s="1197">
        <v>4301</v>
      </c>
      <c r="D1223" s="1216" t="s">
        <v>834</v>
      </c>
      <c r="E1223" s="620"/>
      <c r="F1223" s="629">
        <f t="shared" ref="F1223:F1228" si="226">G1223+H1223+I1223+J1223</f>
        <v>0</v>
      </c>
      <c r="G1223" s="543"/>
      <c r="H1223" s="544"/>
      <c r="I1223" s="544"/>
      <c r="J1223" s="545"/>
      <c r="K1223" s="1526" t="str">
        <f t="shared" si="222"/>
        <v/>
      </c>
      <c r="L1223" s="496"/>
    </row>
    <row r="1224" spans="1:12" hidden="1">
      <c r="A1224" s="7">
        <v>400</v>
      </c>
      <c r="B1224" s="1246"/>
      <c r="C1224" s="1203">
        <v>4302</v>
      </c>
      <c r="D1224" s="1247" t="s">
        <v>923</v>
      </c>
      <c r="E1224" s="622"/>
      <c r="F1224" s="631">
        <f t="shared" si="226"/>
        <v>0</v>
      </c>
      <c r="G1224" s="546"/>
      <c r="H1224" s="547"/>
      <c r="I1224" s="547"/>
      <c r="J1224" s="548"/>
      <c r="K1224" s="1526" t="str">
        <f t="shared" si="222"/>
        <v/>
      </c>
      <c r="L1224" s="496"/>
    </row>
    <row r="1225" spans="1:12" hidden="1">
      <c r="A1225" s="7">
        <v>401</v>
      </c>
      <c r="B1225" s="1246"/>
      <c r="C1225" s="1199">
        <v>4309</v>
      </c>
      <c r="D1225" s="1207" t="s">
        <v>836</v>
      </c>
      <c r="E1225" s="626"/>
      <c r="F1225" s="630">
        <f t="shared" si="226"/>
        <v>0</v>
      </c>
      <c r="G1225" s="555"/>
      <c r="H1225" s="556"/>
      <c r="I1225" s="556"/>
      <c r="J1225" s="557"/>
      <c r="K1225" s="1526" t="str">
        <f t="shared" si="222"/>
        <v/>
      </c>
      <c r="L1225" s="496"/>
    </row>
    <row r="1226" spans="1:12" hidden="1">
      <c r="A1226" s="7">
        <v>402</v>
      </c>
      <c r="B1226" s="1195">
        <v>4400</v>
      </c>
      <c r="C1226" s="2143" t="s">
        <v>203</v>
      </c>
      <c r="D1226" s="2143"/>
      <c r="E1226" s="1507"/>
      <c r="F1226" s="466">
        <f t="shared" si="226"/>
        <v>0</v>
      </c>
      <c r="G1226" s="1309"/>
      <c r="H1226" s="1310"/>
      <c r="I1226" s="1310"/>
      <c r="J1226" s="1311"/>
      <c r="K1226" s="1526" t="str">
        <f t="shared" si="222"/>
        <v/>
      </c>
      <c r="L1226" s="496"/>
    </row>
    <row r="1227" spans="1:12" hidden="1">
      <c r="A1227" s="18">
        <v>404</v>
      </c>
      <c r="B1227" s="1195">
        <v>4500</v>
      </c>
      <c r="C1227" s="2143" t="s">
        <v>204</v>
      </c>
      <c r="D1227" s="2143"/>
      <c r="E1227" s="1507"/>
      <c r="F1227" s="466">
        <f t="shared" si="226"/>
        <v>0</v>
      </c>
      <c r="G1227" s="1309"/>
      <c r="H1227" s="1310"/>
      <c r="I1227" s="1310"/>
      <c r="J1227" s="1311"/>
      <c r="K1227" s="1526" t="str">
        <f t="shared" si="222"/>
        <v/>
      </c>
      <c r="L1227" s="496"/>
    </row>
    <row r="1228" spans="1:12" hidden="1">
      <c r="A1228" s="18">
        <v>404</v>
      </c>
      <c r="B1228" s="1195">
        <v>4600</v>
      </c>
      <c r="C1228" s="2146" t="s">
        <v>837</v>
      </c>
      <c r="D1228" s="2147"/>
      <c r="E1228" s="1507"/>
      <c r="F1228" s="466">
        <f t="shared" si="226"/>
        <v>0</v>
      </c>
      <c r="G1228" s="1309"/>
      <c r="H1228" s="1310"/>
      <c r="I1228" s="1310"/>
      <c r="J1228" s="1311"/>
      <c r="K1228" s="1526" t="str">
        <f t="shared" si="222"/>
        <v/>
      </c>
      <c r="L1228" s="496"/>
    </row>
    <row r="1229" spans="1:12" hidden="1">
      <c r="A1229" s="8">
        <v>440</v>
      </c>
      <c r="B1229" s="1195">
        <v>4900</v>
      </c>
      <c r="C1229" s="2143" t="s">
        <v>2018</v>
      </c>
      <c r="D1229" s="2143"/>
      <c r="E1229" s="465">
        <f t="shared" ref="E1229:J1229" si="227">+E1230+E1231</f>
        <v>0</v>
      </c>
      <c r="F1229" s="466">
        <f t="shared" si="227"/>
        <v>0</v>
      </c>
      <c r="G1229" s="576">
        <f t="shared" si="227"/>
        <v>0</v>
      </c>
      <c r="H1229" s="577">
        <f t="shared" si="227"/>
        <v>0</v>
      </c>
      <c r="I1229" s="577">
        <f t="shared" si="227"/>
        <v>0</v>
      </c>
      <c r="J1229" s="578">
        <f t="shared" si="227"/>
        <v>0</v>
      </c>
      <c r="K1229" s="1526" t="str">
        <f t="shared" si="222"/>
        <v/>
      </c>
      <c r="L1229" s="496"/>
    </row>
    <row r="1230" spans="1:12" hidden="1">
      <c r="A1230" s="8">
        <v>450</v>
      </c>
      <c r="B1230" s="1246"/>
      <c r="C1230" s="1197">
        <v>4901</v>
      </c>
      <c r="D1230" s="1248" t="s">
        <v>2019</v>
      </c>
      <c r="E1230" s="620"/>
      <c r="F1230" s="629">
        <f>G1230+H1230+I1230+J1230</f>
        <v>0</v>
      </c>
      <c r="G1230" s="543"/>
      <c r="H1230" s="544"/>
      <c r="I1230" s="544"/>
      <c r="J1230" s="545"/>
      <c r="K1230" s="1526" t="str">
        <f t="shared" si="222"/>
        <v/>
      </c>
      <c r="L1230" s="496"/>
    </row>
    <row r="1231" spans="1:12" hidden="1">
      <c r="A1231" s="8">
        <v>495</v>
      </c>
      <c r="B1231" s="1246"/>
      <c r="C1231" s="1199">
        <v>4902</v>
      </c>
      <c r="D1231" s="1207" t="s">
        <v>2020</v>
      </c>
      <c r="E1231" s="626"/>
      <c r="F1231" s="630">
        <f>G1231+H1231+I1231+J1231</f>
        <v>0</v>
      </c>
      <c r="G1231" s="555"/>
      <c r="H1231" s="556"/>
      <c r="I1231" s="556"/>
      <c r="J1231" s="557"/>
      <c r="K1231" s="1526" t="str">
        <f t="shared" si="222"/>
        <v/>
      </c>
      <c r="L1231" s="496"/>
    </row>
    <row r="1232" spans="1:12" hidden="1">
      <c r="A1232" s="9">
        <v>500</v>
      </c>
      <c r="B1232" s="1249">
        <v>5100</v>
      </c>
      <c r="C1232" s="2144" t="s">
        <v>838</v>
      </c>
      <c r="D1232" s="2144"/>
      <c r="E1232" s="1507"/>
      <c r="F1232" s="466">
        <f>G1232+H1232+I1232+J1232</f>
        <v>0</v>
      </c>
      <c r="G1232" s="1309"/>
      <c r="H1232" s="1310"/>
      <c r="I1232" s="1310"/>
      <c r="J1232" s="1311"/>
      <c r="K1232" s="1526" t="str">
        <f t="shared" si="222"/>
        <v/>
      </c>
      <c r="L1232" s="496"/>
    </row>
    <row r="1233" spans="1:12" hidden="1">
      <c r="A1233" s="9">
        <v>505</v>
      </c>
      <c r="B1233" s="1249">
        <v>5200</v>
      </c>
      <c r="C1233" s="2144" t="s">
        <v>839</v>
      </c>
      <c r="D1233" s="2144"/>
      <c r="E1233" s="465">
        <f t="shared" ref="E1233:J1233" si="228">SUM(E1234:E1240)</f>
        <v>0</v>
      </c>
      <c r="F1233" s="466">
        <f t="shared" si="228"/>
        <v>0</v>
      </c>
      <c r="G1233" s="576">
        <f t="shared" si="228"/>
        <v>0</v>
      </c>
      <c r="H1233" s="577">
        <f t="shared" si="228"/>
        <v>0</v>
      </c>
      <c r="I1233" s="577">
        <f t="shared" si="228"/>
        <v>0</v>
      </c>
      <c r="J1233" s="578">
        <f t="shared" si="228"/>
        <v>0</v>
      </c>
      <c r="K1233" s="1526" t="str">
        <f t="shared" si="222"/>
        <v/>
      </c>
      <c r="L1233" s="496"/>
    </row>
    <row r="1234" spans="1:12" hidden="1">
      <c r="A1234" s="9">
        <v>510</v>
      </c>
      <c r="B1234" s="1250"/>
      <c r="C1234" s="1251">
        <v>5201</v>
      </c>
      <c r="D1234" s="1252" t="s">
        <v>840</v>
      </c>
      <c r="E1234" s="620"/>
      <c r="F1234" s="629">
        <f t="shared" ref="F1234:F1240" si="229">G1234+H1234+I1234+J1234</f>
        <v>0</v>
      </c>
      <c r="G1234" s="543"/>
      <c r="H1234" s="544"/>
      <c r="I1234" s="544"/>
      <c r="J1234" s="545"/>
      <c r="K1234" s="1526" t="str">
        <f t="shared" si="222"/>
        <v/>
      </c>
      <c r="L1234" s="496"/>
    </row>
    <row r="1235" spans="1:12" hidden="1">
      <c r="A1235" s="9">
        <v>515</v>
      </c>
      <c r="B1235" s="1250"/>
      <c r="C1235" s="1253">
        <v>5202</v>
      </c>
      <c r="D1235" s="1254" t="s">
        <v>841</v>
      </c>
      <c r="E1235" s="622"/>
      <c r="F1235" s="631">
        <f t="shared" si="229"/>
        <v>0</v>
      </c>
      <c r="G1235" s="546"/>
      <c r="H1235" s="547"/>
      <c r="I1235" s="547"/>
      <c r="J1235" s="548"/>
      <c r="K1235" s="1526" t="str">
        <f t="shared" si="222"/>
        <v/>
      </c>
      <c r="L1235" s="496"/>
    </row>
    <row r="1236" spans="1:12" hidden="1">
      <c r="A1236" s="9">
        <v>520</v>
      </c>
      <c r="B1236" s="1250"/>
      <c r="C1236" s="1253">
        <v>5203</v>
      </c>
      <c r="D1236" s="1254" t="s">
        <v>1700</v>
      </c>
      <c r="E1236" s="622"/>
      <c r="F1236" s="631">
        <f t="shared" si="229"/>
        <v>0</v>
      </c>
      <c r="G1236" s="546"/>
      <c r="H1236" s="547"/>
      <c r="I1236" s="547"/>
      <c r="J1236" s="548"/>
      <c r="K1236" s="1526" t="str">
        <f t="shared" si="222"/>
        <v/>
      </c>
      <c r="L1236" s="496"/>
    </row>
    <row r="1237" spans="1:12" hidden="1">
      <c r="A1237" s="9">
        <v>525</v>
      </c>
      <c r="B1237" s="1250"/>
      <c r="C1237" s="1253">
        <v>5204</v>
      </c>
      <c r="D1237" s="1254" t="s">
        <v>1701</v>
      </c>
      <c r="E1237" s="622"/>
      <c r="F1237" s="631">
        <f t="shared" si="229"/>
        <v>0</v>
      </c>
      <c r="G1237" s="546"/>
      <c r="H1237" s="547"/>
      <c r="I1237" s="547"/>
      <c r="J1237" s="548"/>
      <c r="K1237" s="1526" t="str">
        <f t="shared" si="222"/>
        <v/>
      </c>
      <c r="L1237" s="496"/>
    </row>
    <row r="1238" spans="1:12" hidden="1">
      <c r="A1238" s="8">
        <v>635</v>
      </c>
      <c r="B1238" s="1250"/>
      <c r="C1238" s="1253">
        <v>5205</v>
      </c>
      <c r="D1238" s="1254" t="s">
        <v>1702</v>
      </c>
      <c r="E1238" s="622"/>
      <c r="F1238" s="631">
        <f t="shared" si="229"/>
        <v>0</v>
      </c>
      <c r="G1238" s="546"/>
      <c r="H1238" s="547"/>
      <c r="I1238" s="547"/>
      <c r="J1238" s="548"/>
      <c r="K1238" s="1526" t="str">
        <f t="shared" si="222"/>
        <v/>
      </c>
      <c r="L1238" s="496"/>
    </row>
    <row r="1239" spans="1:12" hidden="1">
      <c r="A1239" s="9">
        <v>640</v>
      </c>
      <c r="B1239" s="1250"/>
      <c r="C1239" s="1253">
        <v>5206</v>
      </c>
      <c r="D1239" s="1254" t="s">
        <v>1703</v>
      </c>
      <c r="E1239" s="622"/>
      <c r="F1239" s="631">
        <f t="shared" si="229"/>
        <v>0</v>
      </c>
      <c r="G1239" s="546"/>
      <c r="H1239" s="547"/>
      <c r="I1239" s="547"/>
      <c r="J1239" s="548"/>
      <c r="K1239" s="1526" t="str">
        <f t="shared" si="222"/>
        <v/>
      </c>
      <c r="L1239" s="496"/>
    </row>
    <row r="1240" spans="1:12" hidden="1">
      <c r="A1240" s="9">
        <v>645</v>
      </c>
      <c r="B1240" s="1250"/>
      <c r="C1240" s="1255">
        <v>5219</v>
      </c>
      <c r="D1240" s="1256" t="s">
        <v>1704</v>
      </c>
      <c r="E1240" s="626"/>
      <c r="F1240" s="630">
        <f t="shared" si="229"/>
        <v>0</v>
      </c>
      <c r="G1240" s="555"/>
      <c r="H1240" s="556"/>
      <c r="I1240" s="556"/>
      <c r="J1240" s="557"/>
      <c r="K1240" s="1526" t="str">
        <f t="shared" si="222"/>
        <v/>
      </c>
      <c r="L1240" s="496"/>
    </row>
    <row r="1241" spans="1:12" hidden="1">
      <c r="A1241" s="9">
        <v>650</v>
      </c>
      <c r="B1241" s="1249">
        <v>5300</v>
      </c>
      <c r="C1241" s="2144" t="s">
        <v>1705</v>
      </c>
      <c r="D1241" s="2144"/>
      <c r="E1241" s="465">
        <f t="shared" ref="E1241:J1241" si="230">SUM(E1242:E1243)</f>
        <v>0</v>
      </c>
      <c r="F1241" s="466">
        <f t="shared" si="230"/>
        <v>0</v>
      </c>
      <c r="G1241" s="576">
        <f t="shared" si="230"/>
        <v>0</v>
      </c>
      <c r="H1241" s="577">
        <f t="shared" si="230"/>
        <v>0</v>
      </c>
      <c r="I1241" s="577">
        <f t="shared" si="230"/>
        <v>0</v>
      </c>
      <c r="J1241" s="578">
        <f t="shared" si="230"/>
        <v>0</v>
      </c>
      <c r="K1241" s="1526" t="str">
        <f t="shared" si="222"/>
        <v/>
      </c>
      <c r="L1241" s="496"/>
    </row>
    <row r="1242" spans="1:12" hidden="1">
      <c r="A1242" s="8">
        <v>655</v>
      </c>
      <c r="B1242" s="1250"/>
      <c r="C1242" s="1251">
        <v>5301</v>
      </c>
      <c r="D1242" s="1252" t="s">
        <v>1162</v>
      </c>
      <c r="E1242" s="620"/>
      <c r="F1242" s="629">
        <f>G1242+H1242+I1242+J1242</f>
        <v>0</v>
      </c>
      <c r="G1242" s="543"/>
      <c r="H1242" s="544"/>
      <c r="I1242" s="544"/>
      <c r="J1242" s="545"/>
      <c r="K1242" s="1526" t="str">
        <f t="shared" si="222"/>
        <v/>
      </c>
      <c r="L1242" s="496"/>
    </row>
    <row r="1243" spans="1:12" hidden="1">
      <c r="A1243" s="8">
        <v>665</v>
      </c>
      <c r="B1243" s="1250"/>
      <c r="C1243" s="1255">
        <v>5309</v>
      </c>
      <c r="D1243" s="1256" t="s">
        <v>1706</v>
      </c>
      <c r="E1243" s="626"/>
      <c r="F1243" s="630">
        <f>G1243+H1243+I1243+J1243</f>
        <v>0</v>
      </c>
      <c r="G1243" s="555"/>
      <c r="H1243" s="556"/>
      <c r="I1243" s="556"/>
      <c r="J1243" s="557"/>
      <c r="K1243" s="1526" t="str">
        <f t="shared" si="222"/>
        <v/>
      </c>
      <c r="L1243" s="496"/>
    </row>
    <row r="1244" spans="1:12" hidden="1">
      <c r="A1244" s="8">
        <v>675</v>
      </c>
      <c r="B1244" s="1249">
        <v>5400</v>
      </c>
      <c r="C1244" s="2144" t="s">
        <v>855</v>
      </c>
      <c r="D1244" s="2144"/>
      <c r="E1244" s="1507"/>
      <c r="F1244" s="466">
        <f>G1244+H1244+I1244+J1244</f>
        <v>0</v>
      </c>
      <c r="G1244" s="1309"/>
      <c r="H1244" s="1310"/>
      <c r="I1244" s="1310"/>
      <c r="J1244" s="1311"/>
      <c r="K1244" s="1526" t="str">
        <f t="shared" si="222"/>
        <v/>
      </c>
      <c r="L1244" s="496"/>
    </row>
    <row r="1245" spans="1:12" hidden="1">
      <c r="A1245" s="8">
        <v>685</v>
      </c>
      <c r="B1245" s="1195">
        <v>5500</v>
      </c>
      <c r="C1245" s="2143" t="s">
        <v>856</v>
      </c>
      <c r="D1245" s="2143"/>
      <c r="E1245" s="465">
        <f t="shared" ref="E1245:J1245" si="231">SUM(E1246:E1249)</f>
        <v>0</v>
      </c>
      <c r="F1245" s="466">
        <f t="shared" si="231"/>
        <v>0</v>
      </c>
      <c r="G1245" s="576">
        <f t="shared" si="231"/>
        <v>0</v>
      </c>
      <c r="H1245" s="577">
        <f t="shared" si="231"/>
        <v>0</v>
      </c>
      <c r="I1245" s="577">
        <f t="shared" si="231"/>
        <v>0</v>
      </c>
      <c r="J1245" s="578">
        <f t="shared" si="231"/>
        <v>0</v>
      </c>
      <c r="K1245" s="1526" t="str">
        <f t="shared" si="222"/>
        <v/>
      </c>
      <c r="L1245" s="496"/>
    </row>
    <row r="1246" spans="1:12" hidden="1">
      <c r="A1246" s="9">
        <v>690</v>
      </c>
      <c r="B1246" s="1246"/>
      <c r="C1246" s="1197">
        <v>5501</v>
      </c>
      <c r="D1246" s="1216" t="s">
        <v>857</v>
      </c>
      <c r="E1246" s="620"/>
      <c r="F1246" s="629">
        <f>G1246+H1246+I1246+J1246</f>
        <v>0</v>
      </c>
      <c r="G1246" s="543"/>
      <c r="H1246" s="544"/>
      <c r="I1246" s="544"/>
      <c r="J1246" s="545"/>
      <c r="K1246" s="1526" t="str">
        <f t="shared" si="222"/>
        <v/>
      </c>
      <c r="L1246" s="496"/>
    </row>
    <row r="1247" spans="1:12" hidden="1">
      <c r="A1247" s="9">
        <v>695</v>
      </c>
      <c r="B1247" s="1246"/>
      <c r="C1247" s="1203">
        <v>5502</v>
      </c>
      <c r="D1247" s="1204" t="s">
        <v>858</v>
      </c>
      <c r="E1247" s="622"/>
      <c r="F1247" s="631">
        <f>G1247+H1247+I1247+J1247</f>
        <v>0</v>
      </c>
      <c r="G1247" s="546"/>
      <c r="H1247" s="547"/>
      <c r="I1247" s="547"/>
      <c r="J1247" s="548"/>
      <c r="K1247" s="1526" t="str">
        <f t="shared" si="222"/>
        <v/>
      </c>
      <c r="L1247" s="496"/>
    </row>
    <row r="1248" spans="1:12" hidden="1">
      <c r="A1248" s="8">
        <v>700</v>
      </c>
      <c r="B1248" s="1246"/>
      <c r="C1248" s="1203">
        <v>5503</v>
      </c>
      <c r="D1248" s="1247" t="s">
        <v>859</v>
      </c>
      <c r="E1248" s="622"/>
      <c r="F1248" s="631">
        <f>G1248+H1248+I1248+J1248</f>
        <v>0</v>
      </c>
      <c r="G1248" s="546"/>
      <c r="H1248" s="547"/>
      <c r="I1248" s="547"/>
      <c r="J1248" s="548"/>
      <c r="K1248" s="1526" t="str">
        <f t="shared" si="222"/>
        <v/>
      </c>
      <c r="L1248" s="496"/>
    </row>
    <row r="1249" spans="1:12" hidden="1">
      <c r="A1249" s="8">
        <v>710</v>
      </c>
      <c r="B1249" s="1246"/>
      <c r="C1249" s="1199">
        <v>5504</v>
      </c>
      <c r="D1249" s="1227" t="s">
        <v>860</v>
      </c>
      <c r="E1249" s="626"/>
      <c r="F1249" s="630">
        <f>G1249+H1249+I1249+J1249</f>
        <v>0</v>
      </c>
      <c r="G1249" s="555"/>
      <c r="H1249" s="556"/>
      <c r="I1249" s="556"/>
      <c r="J1249" s="557"/>
      <c r="K1249" s="1526" t="str">
        <f t="shared" si="222"/>
        <v/>
      </c>
      <c r="L1249" s="496"/>
    </row>
    <row r="1250" spans="1:12" ht="36" hidden="1" customHeight="1">
      <c r="A1250" s="9">
        <v>715</v>
      </c>
      <c r="B1250" s="1249">
        <v>5700</v>
      </c>
      <c r="C1250" s="2131" t="s">
        <v>1223</v>
      </c>
      <c r="D1250" s="2132"/>
      <c r="E1250" s="465">
        <f t="shared" ref="E1250:J1250" si="232">SUM(E1251:E1253)</f>
        <v>0</v>
      </c>
      <c r="F1250" s="466">
        <f t="shared" si="232"/>
        <v>0</v>
      </c>
      <c r="G1250" s="576">
        <f t="shared" si="232"/>
        <v>0</v>
      </c>
      <c r="H1250" s="577">
        <f t="shared" si="232"/>
        <v>0</v>
      </c>
      <c r="I1250" s="577">
        <f t="shared" si="232"/>
        <v>0</v>
      </c>
      <c r="J1250" s="578">
        <f t="shared" si="232"/>
        <v>0</v>
      </c>
      <c r="K1250" s="1526" t="str">
        <f t="shared" si="222"/>
        <v/>
      </c>
      <c r="L1250" s="496"/>
    </row>
    <row r="1251" spans="1:12" hidden="1">
      <c r="A1251" s="9">
        <v>720</v>
      </c>
      <c r="B1251" s="1250"/>
      <c r="C1251" s="1251">
        <v>5701</v>
      </c>
      <c r="D1251" s="1252" t="s">
        <v>862</v>
      </c>
      <c r="E1251" s="620"/>
      <c r="F1251" s="629">
        <f>G1251+H1251+I1251+J1251</f>
        <v>0</v>
      </c>
      <c r="G1251" s="543"/>
      <c r="H1251" s="544"/>
      <c r="I1251" s="544"/>
      <c r="J1251" s="545"/>
      <c r="K1251" s="1526" t="str">
        <f t="shared" si="222"/>
        <v/>
      </c>
      <c r="L1251" s="496"/>
    </row>
    <row r="1252" spans="1:12" hidden="1">
      <c r="A1252" s="9">
        <v>725</v>
      </c>
      <c r="B1252" s="1250"/>
      <c r="C1252" s="1257">
        <v>5702</v>
      </c>
      <c r="D1252" s="1258" t="s">
        <v>863</v>
      </c>
      <c r="E1252" s="624"/>
      <c r="F1252" s="632">
        <f>G1252+H1252+I1252+J1252</f>
        <v>0</v>
      </c>
      <c r="G1252" s="610"/>
      <c r="H1252" s="611"/>
      <c r="I1252" s="611"/>
      <c r="J1252" s="612"/>
      <c r="K1252" s="1526" t="str">
        <f t="shared" si="222"/>
        <v/>
      </c>
      <c r="L1252" s="496"/>
    </row>
    <row r="1253" spans="1:12" hidden="1">
      <c r="A1253" s="9">
        <v>730</v>
      </c>
      <c r="B1253" s="1202"/>
      <c r="C1253" s="1259">
        <v>4071</v>
      </c>
      <c r="D1253" s="1260" t="s">
        <v>864</v>
      </c>
      <c r="E1253" s="1512"/>
      <c r="F1253" s="642">
        <f>G1253+H1253+I1253+J1253</f>
        <v>0</v>
      </c>
      <c r="G1253" s="745"/>
      <c r="H1253" s="1312"/>
      <c r="I1253" s="1312"/>
      <c r="J1253" s="1313"/>
      <c r="K1253" s="1526" t="str">
        <f t="shared" si="222"/>
        <v/>
      </c>
      <c r="L1253" s="496"/>
    </row>
    <row r="1254" spans="1:12" hidden="1">
      <c r="A1254" s="9">
        <v>735</v>
      </c>
      <c r="B1254" s="1261"/>
      <c r="C1254" s="1262"/>
      <c r="D1254" s="1263"/>
      <c r="E1254" s="1527"/>
      <c r="F1254" s="762"/>
      <c r="G1254" s="762"/>
      <c r="H1254" s="762"/>
      <c r="I1254" s="762"/>
      <c r="J1254" s="763"/>
      <c r="K1254" s="1526" t="str">
        <f t="shared" si="222"/>
        <v/>
      </c>
      <c r="L1254" s="496"/>
    </row>
    <row r="1255" spans="1:12" hidden="1">
      <c r="A1255" s="9">
        <v>740</v>
      </c>
      <c r="B1255" s="1264">
        <v>98</v>
      </c>
      <c r="C1255" s="2133" t="s">
        <v>865</v>
      </c>
      <c r="D1255" s="2134"/>
      <c r="E1255" s="1513"/>
      <c r="F1255" s="774">
        <f>G1255+H1255+I1255+J1255</f>
        <v>0</v>
      </c>
      <c r="G1255" s="767">
        <v>0</v>
      </c>
      <c r="H1255" s="768">
        <v>0</v>
      </c>
      <c r="I1255" s="768">
        <v>0</v>
      </c>
      <c r="J1255" s="769">
        <v>0</v>
      </c>
      <c r="K1255" s="1526" t="str">
        <f t="shared" si="222"/>
        <v/>
      </c>
      <c r="L1255" s="496"/>
    </row>
    <row r="1256" spans="1:12" hidden="1">
      <c r="A1256" s="9">
        <v>745</v>
      </c>
      <c r="B1256" s="1265"/>
      <c r="C1256" s="1266"/>
      <c r="D1256" s="1267"/>
      <c r="E1256" s="384"/>
      <c r="F1256" s="384"/>
      <c r="G1256" s="384"/>
      <c r="H1256" s="384"/>
      <c r="I1256" s="384"/>
      <c r="J1256" s="385"/>
      <c r="K1256" s="1526" t="str">
        <f t="shared" si="222"/>
        <v/>
      </c>
      <c r="L1256" s="496"/>
    </row>
    <row r="1257" spans="1:12" hidden="1">
      <c r="A1257" s="8">
        <v>750</v>
      </c>
      <c r="B1257" s="1268"/>
      <c r="C1257" s="1122"/>
      <c r="D1257" s="1263"/>
      <c r="E1257" s="386"/>
      <c r="F1257" s="386"/>
      <c r="G1257" s="386"/>
      <c r="H1257" s="386"/>
      <c r="I1257" s="386"/>
      <c r="J1257" s="387"/>
      <c r="K1257" s="1526" t="str">
        <f t="shared" si="222"/>
        <v/>
      </c>
      <c r="L1257" s="496"/>
    </row>
    <row r="1258" spans="1:12" hidden="1">
      <c r="A1258" s="9">
        <v>755</v>
      </c>
      <c r="B1258" s="1269"/>
      <c r="C1258" s="1270"/>
      <c r="D1258" s="1263"/>
      <c r="E1258" s="386"/>
      <c r="F1258" s="386"/>
      <c r="G1258" s="386"/>
      <c r="H1258" s="386"/>
      <c r="I1258" s="386"/>
      <c r="J1258" s="387"/>
      <c r="K1258" s="1526" t="str">
        <f t="shared" si="222"/>
        <v/>
      </c>
      <c r="L1258" s="496"/>
    </row>
    <row r="1259" spans="1:12" ht="16.5" thickBot="1">
      <c r="A1259" s="9">
        <v>760</v>
      </c>
      <c r="B1259" s="1271"/>
      <c r="C1259" s="1271" t="s">
        <v>1933</v>
      </c>
      <c r="D1259" s="1272">
        <f>+B1259</f>
        <v>0</v>
      </c>
      <c r="E1259" s="479">
        <f t="shared" ref="E1259:J1259" si="233">SUM(E1143,E1146,E1152,E1160,E1161,E1179,E1183,E1189,E1192,E1193,E1194,E1195,E1196,E1205,E1212,E1213,E1214,E1215,E1222,E1226,E1227,E1228,E1229,E1232,E1233,E1241,E1244,E1245,E1250)+E1255</f>
        <v>17382</v>
      </c>
      <c r="F1259" s="480">
        <f t="shared" si="233"/>
        <v>17271</v>
      </c>
      <c r="G1259" s="759">
        <f t="shared" si="233"/>
        <v>12088</v>
      </c>
      <c r="H1259" s="760">
        <f t="shared" si="233"/>
        <v>0</v>
      </c>
      <c r="I1259" s="760">
        <f t="shared" si="233"/>
        <v>0</v>
      </c>
      <c r="J1259" s="761">
        <f t="shared" si="233"/>
        <v>5183</v>
      </c>
      <c r="K1259" s="1526">
        <f t="shared" si="222"/>
        <v>1</v>
      </c>
      <c r="L1259" s="1520" t="str">
        <f>LEFT(C1140,1)</f>
        <v>5</v>
      </c>
    </row>
    <row r="1260" spans="1:12" ht="16.5" thickTop="1">
      <c r="A1260" s="8">
        <v>765</v>
      </c>
      <c r="B1260" s="1273"/>
      <c r="C1260" s="1274"/>
      <c r="D1260" s="1125"/>
      <c r="E1260" s="775"/>
      <c r="F1260" s="775"/>
      <c r="G1260" s="775"/>
      <c r="H1260" s="775"/>
      <c r="I1260" s="775"/>
      <c r="J1260" s="775"/>
      <c r="K1260" s="4">
        <f>K1259</f>
        <v>1</v>
      </c>
      <c r="L1260" s="495"/>
    </row>
    <row r="1261" spans="1:12">
      <c r="A1261" s="8">
        <v>775</v>
      </c>
      <c r="B1261" s="1184"/>
      <c r="C1261" s="1275"/>
      <c r="D1261" s="1276"/>
      <c r="E1261" s="776"/>
      <c r="F1261" s="776"/>
      <c r="G1261" s="776"/>
      <c r="H1261" s="776"/>
      <c r="I1261" s="776"/>
      <c r="J1261" s="776"/>
      <c r="K1261" s="4">
        <f>K1259</f>
        <v>1</v>
      </c>
      <c r="L1261" s="495"/>
    </row>
    <row r="1262" spans="1:12" hidden="1">
      <c r="A1262" s="9">
        <v>780</v>
      </c>
      <c r="B1262" s="775"/>
      <c r="C1262" s="1122"/>
      <c r="D1262" s="1148"/>
      <c r="E1262" s="776"/>
      <c r="F1262" s="776"/>
      <c r="G1262" s="776"/>
      <c r="H1262" s="776"/>
      <c r="I1262" s="776"/>
      <c r="J1262" s="776"/>
      <c r="K1262" s="1901" t="str">
        <f>(IF(SUM(K1273:K1294)&lt;&gt;0,$K$2,""))</f>
        <v/>
      </c>
      <c r="L1262" s="495"/>
    </row>
    <row r="1263" spans="1:12" hidden="1">
      <c r="A1263" s="9">
        <v>785</v>
      </c>
      <c r="B1263" s="2135" t="str">
        <f>$B$7</f>
        <v>ОТЧЕТНИ ДАННИ ПО ЕБК ЗА ИЗПЪЛНЕНИЕТО НА БЮДЖЕТА</v>
      </c>
      <c r="C1263" s="2136"/>
      <c r="D1263" s="2136"/>
      <c r="E1263" s="776"/>
      <c r="F1263" s="776"/>
      <c r="G1263" s="776"/>
      <c r="H1263" s="776"/>
      <c r="I1263" s="776"/>
      <c r="J1263" s="776"/>
      <c r="K1263" s="1901" t="str">
        <f>(IF(SUM(K1273:K1294)&lt;&gt;0,$K$2,""))</f>
        <v/>
      </c>
      <c r="L1263" s="495"/>
    </row>
    <row r="1264" spans="1:12" hidden="1">
      <c r="A1264" s="9">
        <v>790</v>
      </c>
      <c r="B1264" s="775"/>
      <c r="C1264" s="1122"/>
      <c r="D1264" s="1148"/>
      <c r="E1264" s="1149" t="s">
        <v>2184</v>
      </c>
      <c r="F1264" s="1149" t="s">
        <v>2083</v>
      </c>
      <c r="G1264" s="776"/>
      <c r="H1264" s="776"/>
      <c r="I1264" s="776"/>
      <c r="J1264" s="776"/>
      <c r="K1264" s="1901" t="str">
        <f>(IF(SUM(K1273:K1294)&lt;&gt;0,$K$2,""))</f>
        <v/>
      </c>
      <c r="L1264" s="495"/>
    </row>
    <row r="1265" spans="1:12" ht="18.75" hidden="1">
      <c r="A1265" s="9">
        <v>795</v>
      </c>
      <c r="B1265" s="2137" t="str">
        <f>$B$9</f>
        <v>ОБЛАСТНА АДМИНИСТРАЦИЯ ПАЗАРДЖИК</v>
      </c>
      <c r="C1265" s="2138"/>
      <c r="D1265" s="2139"/>
      <c r="E1265" s="1068">
        <f>$E$9</f>
        <v>42736</v>
      </c>
      <c r="F1265" s="1153">
        <f>$F$9</f>
        <v>43100</v>
      </c>
      <c r="G1265" s="776"/>
      <c r="H1265" s="776"/>
      <c r="I1265" s="776"/>
      <c r="J1265" s="776"/>
      <c r="K1265" s="1901" t="str">
        <f>(IF(SUM(K1273:K1294)&lt;&gt;0,$K$2,""))</f>
        <v/>
      </c>
      <c r="L1265" s="495"/>
    </row>
    <row r="1266" spans="1:12" hidden="1">
      <c r="A1266" s="8">
        <v>805</v>
      </c>
      <c r="B1266" s="1154" t="str">
        <f>$B$10</f>
        <v xml:space="preserve">                                                            (наименование на разпоредителя с бюджет)</v>
      </c>
      <c r="C1266" s="775"/>
      <c r="D1266" s="1125"/>
      <c r="E1266" s="1155"/>
      <c r="F1266" s="1155"/>
      <c r="G1266" s="776"/>
      <c r="H1266" s="776"/>
      <c r="I1266" s="776"/>
      <c r="J1266" s="776"/>
      <c r="K1266" s="1901" t="str">
        <f>(IF(SUM(K1273:K1294)&lt;&gt;0,$K$2,""))</f>
        <v/>
      </c>
      <c r="L1266" s="495"/>
    </row>
    <row r="1267" spans="1:12" hidden="1">
      <c r="A1267" s="9">
        <v>810</v>
      </c>
      <c r="B1267" s="1154"/>
      <c r="C1267" s="775"/>
      <c r="D1267" s="1125"/>
      <c r="E1267" s="1154"/>
      <c r="F1267" s="775"/>
      <c r="G1267" s="776"/>
      <c r="H1267" s="776"/>
      <c r="I1267" s="776"/>
      <c r="J1267" s="776"/>
      <c r="K1267" s="1901" t="str">
        <f>(IF(SUM(K1273:K1294)&lt;&gt;0,$K$2,""))</f>
        <v/>
      </c>
      <c r="L1267" s="495"/>
    </row>
    <row r="1268" spans="1:12" ht="19.5" hidden="1">
      <c r="A1268" s="9">
        <v>815</v>
      </c>
      <c r="B1268" s="2140" t="str">
        <f>$B$12</f>
        <v xml:space="preserve">Министерски съвет </v>
      </c>
      <c r="C1268" s="2141"/>
      <c r="D1268" s="2142"/>
      <c r="E1268" s="1156" t="s">
        <v>1202</v>
      </c>
      <c r="F1268" s="1900" t="str">
        <f>$F$12</f>
        <v>0300</v>
      </c>
      <c r="G1268" s="776"/>
      <c r="H1268" s="776"/>
      <c r="I1268" s="776"/>
      <c r="J1268" s="776"/>
      <c r="K1268" s="1901" t="str">
        <f>(IF(SUM(K1273:K1294)&lt;&gt;0,$K$2,""))</f>
        <v/>
      </c>
      <c r="L1268" s="495"/>
    </row>
    <row r="1269" spans="1:12" hidden="1">
      <c r="A1269" s="13">
        <v>525</v>
      </c>
      <c r="B1269" s="1158" t="str">
        <f>$B$13</f>
        <v xml:space="preserve">                                             (наименование на първостепенния разпоредител с бюджет)</v>
      </c>
      <c r="C1269" s="775"/>
      <c r="D1269" s="1125"/>
      <c r="E1269" s="1159"/>
      <c r="F1269" s="1160"/>
      <c r="G1269" s="776"/>
      <c r="H1269" s="776"/>
      <c r="I1269" s="776"/>
      <c r="J1269" s="776"/>
      <c r="K1269" s="1901" t="str">
        <f>(IF(SUM(K1273:K1294)&lt;&gt;0,$K$2,""))</f>
        <v/>
      </c>
      <c r="L1269" s="495"/>
    </row>
    <row r="1270" spans="1:12" ht="19.5" hidden="1">
      <c r="A1270" s="8">
        <v>820</v>
      </c>
      <c r="B1270" s="1277"/>
      <c r="C1270" s="1277"/>
      <c r="D1270" s="1278" t="s">
        <v>1316</v>
      </c>
      <c r="E1270" s="1279">
        <f>$E$15</f>
        <v>0</v>
      </c>
      <c r="F1270" s="1280" t="str">
        <f>$F$15</f>
        <v>БЮДЖЕТ</v>
      </c>
      <c r="G1270" s="386"/>
      <c r="H1270" s="386"/>
      <c r="I1270" s="386"/>
      <c r="J1270" s="386"/>
      <c r="K1270" s="1901" t="str">
        <f>(IF(SUM(K1273:K1294)&lt;&gt;0,$K$2,""))</f>
        <v/>
      </c>
      <c r="L1270" s="495"/>
    </row>
    <row r="1271" spans="1:12" hidden="1">
      <c r="A1271" s="9">
        <v>821</v>
      </c>
      <c r="B1271" s="1155"/>
      <c r="C1271" s="1122"/>
      <c r="D1271" s="1281" t="s">
        <v>924</v>
      </c>
      <c r="E1271" s="776"/>
      <c r="F1271" s="1282" t="s">
        <v>2187</v>
      </c>
      <c r="G1271" s="1282"/>
      <c r="H1271" s="386"/>
      <c r="I1271" s="1282"/>
      <c r="J1271" s="386"/>
      <c r="K1271" s="1901" t="str">
        <f>(IF(SUM(K1273:K1294)&lt;&gt;0,$K$2,""))</f>
        <v/>
      </c>
      <c r="L1271" s="495"/>
    </row>
    <row r="1272" spans="1:12" hidden="1">
      <c r="A1272" s="9">
        <v>822</v>
      </c>
      <c r="B1272" s="1283" t="s">
        <v>867</v>
      </c>
      <c r="C1272" s="1284" t="s">
        <v>868</v>
      </c>
      <c r="D1272" s="1285" t="s">
        <v>869</v>
      </c>
      <c r="E1272" s="1286" t="s">
        <v>870</v>
      </c>
      <c r="F1272" s="1287" t="s">
        <v>871</v>
      </c>
      <c r="G1272" s="777"/>
      <c r="H1272" s="777"/>
      <c r="I1272" s="777"/>
      <c r="J1272" s="777"/>
      <c r="K1272" s="1901" t="str">
        <f>(IF(SUM(K1273:K1294)&lt;&gt;0,$K$2,""))</f>
        <v/>
      </c>
      <c r="L1272" s="495"/>
    </row>
    <row r="1273" spans="1:12" hidden="1">
      <c r="A1273" s="9">
        <v>823</v>
      </c>
      <c r="B1273" s="1288"/>
      <c r="C1273" s="1289" t="s">
        <v>872</v>
      </c>
      <c r="D1273" s="1290" t="s">
        <v>873</v>
      </c>
      <c r="E1273" s="1314">
        <f>E1274+E1275</f>
        <v>0</v>
      </c>
      <c r="F1273" s="1315">
        <f>F1274+F1275</f>
        <v>0</v>
      </c>
      <c r="G1273" s="777"/>
      <c r="H1273" s="777"/>
      <c r="I1273" s="777"/>
      <c r="J1273" s="777"/>
      <c r="K1273" s="212" t="str">
        <f t="shared" ref="K1273:K1294" si="234">(IF($E1273&lt;&gt;0,$K$2,IF($F1273&lt;&gt;0,$K$2,"")))</f>
        <v/>
      </c>
      <c r="L1273" s="495"/>
    </row>
    <row r="1274" spans="1:12" hidden="1">
      <c r="A1274" s="9">
        <v>825</v>
      </c>
      <c r="B1274" s="1291"/>
      <c r="C1274" s="1292" t="s">
        <v>874</v>
      </c>
      <c r="D1274" s="1293" t="s">
        <v>875</v>
      </c>
      <c r="E1274" s="1316"/>
      <c r="F1274" s="1317"/>
      <c r="G1274" s="777"/>
      <c r="H1274" s="777"/>
      <c r="I1274" s="777"/>
      <c r="J1274" s="777"/>
      <c r="K1274" s="212" t="str">
        <f t="shared" si="234"/>
        <v/>
      </c>
      <c r="L1274" s="495"/>
    </row>
    <row r="1275" spans="1:12" hidden="1">
      <c r="A1275" s="9"/>
      <c r="B1275" s="1294"/>
      <c r="C1275" s="1295" t="s">
        <v>876</v>
      </c>
      <c r="D1275" s="1296" t="s">
        <v>877</v>
      </c>
      <c r="E1275" s="1318"/>
      <c r="F1275" s="1319"/>
      <c r="G1275" s="777"/>
      <c r="H1275" s="777"/>
      <c r="I1275" s="777"/>
      <c r="J1275" s="777"/>
      <c r="K1275" s="212" t="str">
        <f t="shared" si="234"/>
        <v/>
      </c>
      <c r="L1275" s="495"/>
    </row>
    <row r="1276" spans="1:12" hidden="1">
      <c r="A1276" s="9"/>
      <c r="B1276" s="1288"/>
      <c r="C1276" s="1289" t="s">
        <v>878</v>
      </c>
      <c r="D1276" s="1290" t="s">
        <v>879</v>
      </c>
      <c r="E1276" s="1320">
        <f>E1277+E1278</f>
        <v>0</v>
      </c>
      <c r="F1276" s="1321">
        <f>F1277+F1278</f>
        <v>0</v>
      </c>
      <c r="G1276" s="777"/>
      <c r="H1276" s="777"/>
      <c r="I1276" s="777"/>
      <c r="J1276" s="777"/>
      <c r="K1276" s="212" t="str">
        <f t="shared" si="234"/>
        <v/>
      </c>
      <c r="L1276" s="495"/>
    </row>
    <row r="1277" spans="1:12" hidden="1">
      <c r="A1277" s="9"/>
      <c r="B1277" s="1291"/>
      <c r="C1277" s="1292" t="s">
        <v>880</v>
      </c>
      <c r="D1277" s="1293" t="s">
        <v>875</v>
      </c>
      <c r="E1277" s="1316"/>
      <c r="F1277" s="1317"/>
      <c r="G1277" s="777"/>
      <c r="H1277" s="777"/>
      <c r="I1277" s="777"/>
      <c r="J1277" s="777"/>
      <c r="K1277" s="212" t="str">
        <f t="shared" si="234"/>
        <v/>
      </c>
      <c r="L1277" s="495"/>
    </row>
    <row r="1278" spans="1:12" hidden="1">
      <c r="A1278" s="9"/>
      <c r="B1278" s="1297"/>
      <c r="C1278" s="1298" t="s">
        <v>881</v>
      </c>
      <c r="D1278" s="1299" t="s">
        <v>882</v>
      </c>
      <c r="E1278" s="1322"/>
      <c r="F1278" s="1323"/>
      <c r="G1278" s="777"/>
      <c r="H1278" s="777"/>
      <c r="I1278" s="777"/>
      <c r="J1278" s="777"/>
      <c r="K1278" s="212" t="str">
        <f t="shared" si="234"/>
        <v/>
      </c>
      <c r="L1278" s="495"/>
    </row>
    <row r="1279" spans="1:12" hidden="1">
      <c r="A1279" s="9"/>
      <c r="B1279" s="1288"/>
      <c r="C1279" s="1289" t="s">
        <v>883</v>
      </c>
      <c r="D1279" s="1290" t="s">
        <v>884</v>
      </c>
      <c r="E1279" s="1324"/>
      <c r="F1279" s="1325"/>
      <c r="G1279" s="777"/>
      <c r="H1279" s="777"/>
      <c r="I1279" s="777"/>
      <c r="J1279" s="777"/>
      <c r="K1279" s="212" t="str">
        <f t="shared" si="234"/>
        <v/>
      </c>
      <c r="L1279" s="495"/>
    </row>
    <row r="1280" spans="1:12" hidden="1">
      <c r="A1280" s="9"/>
      <c r="B1280" s="1291"/>
      <c r="C1280" s="1300" t="s">
        <v>885</v>
      </c>
      <c r="D1280" s="1301" t="s">
        <v>886</v>
      </c>
      <c r="E1280" s="1326"/>
      <c r="F1280" s="1327"/>
      <c r="G1280" s="777"/>
      <c r="H1280" s="777"/>
      <c r="I1280" s="777"/>
      <c r="J1280" s="777"/>
      <c r="K1280" s="212" t="str">
        <f t="shared" si="234"/>
        <v/>
      </c>
      <c r="L1280" s="495"/>
    </row>
    <row r="1281" spans="1:12" hidden="1">
      <c r="A1281" s="9"/>
      <c r="B1281" s="1297"/>
      <c r="C1281" s="1295" t="s">
        <v>887</v>
      </c>
      <c r="D1281" s="1296" t="s">
        <v>888</v>
      </c>
      <c r="E1281" s="1328"/>
      <c r="F1281" s="1329"/>
      <c r="G1281" s="777"/>
      <c r="H1281" s="777"/>
      <c r="I1281" s="777"/>
      <c r="J1281" s="777"/>
      <c r="K1281" s="212" t="str">
        <f t="shared" si="234"/>
        <v/>
      </c>
      <c r="L1281" s="495"/>
    </row>
    <row r="1282" spans="1:12" hidden="1">
      <c r="A1282" s="9"/>
      <c r="B1282" s="1288"/>
      <c r="C1282" s="1289" t="s">
        <v>889</v>
      </c>
      <c r="D1282" s="1290" t="s">
        <v>890</v>
      </c>
      <c r="E1282" s="1320"/>
      <c r="F1282" s="1321"/>
      <c r="G1282" s="777"/>
      <c r="H1282" s="777"/>
      <c r="I1282" s="777"/>
      <c r="J1282" s="777"/>
      <c r="K1282" s="212" t="str">
        <f t="shared" si="234"/>
        <v/>
      </c>
      <c r="L1282" s="495"/>
    </row>
    <row r="1283" spans="1:12" hidden="1">
      <c r="A1283" s="9"/>
      <c r="B1283" s="1291"/>
      <c r="C1283" s="1300" t="s">
        <v>891</v>
      </c>
      <c r="D1283" s="1301" t="s">
        <v>892</v>
      </c>
      <c r="E1283" s="1330"/>
      <c r="F1283" s="1331"/>
      <c r="G1283" s="777"/>
      <c r="H1283" s="777"/>
      <c r="I1283" s="777"/>
      <c r="J1283" s="777"/>
      <c r="K1283" s="212" t="str">
        <f t="shared" si="234"/>
        <v/>
      </c>
      <c r="L1283" s="495"/>
    </row>
    <row r="1284" spans="1:12" hidden="1">
      <c r="A1284" s="9"/>
      <c r="B1284" s="1297"/>
      <c r="C1284" s="1295" t="s">
        <v>893</v>
      </c>
      <c r="D1284" s="1296" t="s">
        <v>894</v>
      </c>
      <c r="E1284" s="1318"/>
      <c r="F1284" s="1319"/>
      <c r="G1284" s="777"/>
      <c r="H1284" s="777"/>
      <c r="I1284" s="777"/>
      <c r="J1284" s="777"/>
      <c r="K1284" s="212" t="str">
        <f t="shared" si="234"/>
        <v/>
      </c>
      <c r="L1284" s="495"/>
    </row>
    <row r="1285" spans="1:12" hidden="1">
      <c r="A1285" s="9"/>
      <c r="B1285" s="1288"/>
      <c r="C1285" s="1289" t="s">
        <v>895</v>
      </c>
      <c r="D1285" s="1290" t="s">
        <v>1749</v>
      </c>
      <c r="E1285" s="1320"/>
      <c r="F1285" s="1321"/>
      <c r="G1285" s="777"/>
      <c r="H1285" s="777"/>
      <c r="I1285" s="777"/>
      <c r="J1285" s="777"/>
      <c r="K1285" s="212" t="str">
        <f t="shared" si="234"/>
        <v/>
      </c>
      <c r="L1285" s="495"/>
    </row>
    <row r="1286" spans="1:12" ht="31.5" hidden="1">
      <c r="A1286" s="9"/>
      <c r="B1286" s="1288"/>
      <c r="C1286" s="1289" t="s">
        <v>1750</v>
      </c>
      <c r="D1286" s="1290" t="s">
        <v>1445</v>
      </c>
      <c r="E1286" s="1332"/>
      <c r="F1286" s="1333"/>
      <c r="G1286" s="777"/>
      <c r="H1286" s="777"/>
      <c r="I1286" s="777"/>
      <c r="J1286" s="777"/>
      <c r="K1286" s="212" t="str">
        <f t="shared" si="234"/>
        <v/>
      </c>
      <c r="L1286" s="495"/>
    </row>
    <row r="1287" spans="1:12" hidden="1">
      <c r="A1287" s="9"/>
      <c r="B1287" s="1288"/>
      <c r="C1287" s="1289" t="s">
        <v>1751</v>
      </c>
      <c r="D1287" s="1290" t="s">
        <v>1443</v>
      </c>
      <c r="E1287" s="1320"/>
      <c r="F1287" s="1321"/>
      <c r="G1287" s="777"/>
      <c r="H1287" s="777"/>
      <c r="I1287" s="777"/>
      <c r="J1287" s="777"/>
      <c r="K1287" s="212" t="str">
        <f t="shared" si="234"/>
        <v/>
      </c>
      <c r="L1287" s="495"/>
    </row>
    <row r="1288" spans="1:12" ht="31.5" hidden="1">
      <c r="A1288" s="9"/>
      <c r="B1288" s="1288"/>
      <c r="C1288" s="1289" t="s">
        <v>1752</v>
      </c>
      <c r="D1288" s="1290" t="s">
        <v>1444</v>
      </c>
      <c r="E1288" s="1320"/>
      <c r="F1288" s="1321"/>
      <c r="G1288" s="777"/>
      <c r="H1288" s="777"/>
      <c r="I1288" s="777"/>
      <c r="J1288" s="777"/>
      <c r="K1288" s="212" t="str">
        <f t="shared" si="234"/>
        <v/>
      </c>
      <c r="L1288" s="495"/>
    </row>
    <row r="1289" spans="1:12" ht="31.5" hidden="1">
      <c r="A1289" s="11"/>
      <c r="B1289" s="1288"/>
      <c r="C1289" s="1289" t="s">
        <v>1753</v>
      </c>
      <c r="D1289" s="1290" t="s">
        <v>1754</v>
      </c>
      <c r="E1289" s="1320"/>
      <c r="F1289" s="1321"/>
      <c r="G1289" s="777"/>
      <c r="H1289" s="777"/>
      <c r="I1289" s="777"/>
      <c r="J1289" s="777"/>
      <c r="K1289" s="212" t="str">
        <f t="shared" si="234"/>
        <v/>
      </c>
      <c r="L1289" s="495"/>
    </row>
    <row r="1290" spans="1:12" hidden="1">
      <c r="A1290" s="11">
        <v>905</v>
      </c>
      <c r="B1290" s="1288"/>
      <c r="C1290" s="1289" t="s">
        <v>1755</v>
      </c>
      <c r="D1290" s="1290" t="s">
        <v>1756</v>
      </c>
      <c r="E1290" s="1320"/>
      <c r="F1290" s="1321"/>
      <c r="G1290" s="777"/>
      <c r="H1290" s="777"/>
      <c r="I1290" s="777"/>
      <c r="J1290" s="777"/>
      <c r="K1290" s="212" t="str">
        <f t="shared" si="234"/>
        <v/>
      </c>
      <c r="L1290" s="495"/>
    </row>
    <row r="1291" spans="1:12" hidden="1">
      <c r="A1291" s="11">
        <v>906</v>
      </c>
      <c r="B1291" s="1288"/>
      <c r="C1291" s="1289" t="s">
        <v>1757</v>
      </c>
      <c r="D1291" s="1290" t="s">
        <v>1758</v>
      </c>
      <c r="E1291" s="1320"/>
      <c r="F1291" s="1321"/>
      <c r="G1291" s="777"/>
      <c r="H1291" s="777"/>
      <c r="I1291" s="777"/>
      <c r="J1291" s="777"/>
      <c r="K1291" s="212" t="str">
        <f t="shared" si="234"/>
        <v/>
      </c>
      <c r="L1291" s="495"/>
    </row>
    <row r="1292" spans="1:12" hidden="1">
      <c r="A1292" s="11">
        <v>907</v>
      </c>
      <c r="B1292" s="1288"/>
      <c r="C1292" s="1289" t="s">
        <v>1759</v>
      </c>
      <c r="D1292" s="1290" t="s">
        <v>1760</v>
      </c>
      <c r="E1292" s="1320"/>
      <c r="F1292" s="1321"/>
      <c r="G1292" s="777"/>
      <c r="H1292" s="777"/>
      <c r="I1292" s="777"/>
      <c r="J1292" s="777"/>
      <c r="K1292" s="212" t="str">
        <f t="shared" si="234"/>
        <v/>
      </c>
      <c r="L1292" s="495"/>
    </row>
    <row r="1293" spans="1:12" hidden="1">
      <c r="A1293" s="11">
        <v>910</v>
      </c>
      <c r="B1293" s="1288"/>
      <c r="C1293" s="1289" t="s">
        <v>1761</v>
      </c>
      <c r="D1293" s="1290" t="s">
        <v>1762</v>
      </c>
      <c r="E1293" s="1320"/>
      <c r="F1293" s="1321"/>
      <c r="G1293" s="777"/>
      <c r="H1293" s="777"/>
      <c r="I1293" s="777"/>
      <c r="J1293" s="777"/>
      <c r="K1293" s="212" t="str">
        <f t="shared" si="234"/>
        <v/>
      </c>
      <c r="L1293" s="495"/>
    </row>
    <row r="1294" spans="1:12" ht="16.5" hidden="1" thickBot="1">
      <c r="A1294" s="11">
        <v>911</v>
      </c>
      <c r="B1294" s="1302"/>
      <c r="C1294" s="1303" t="s">
        <v>1763</v>
      </c>
      <c r="D1294" s="1304" t="s">
        <v>1764</v>
      </c>
      <c r="E1294" s="1334"/>
      <c r="F1294" s="1335"/>
      <c r="G1294" s="777"/>
      <c r="H1294" s="777"/>
      <c r="I1294" s="777"/>
      <c r="J1294" s="777"/>
      <c r="K1294" s="212" t="str">
        <f t="shared" si="234"/>
        <v/>
      </c>
      <c r="L1294" s="495"/>
    </row>
    <row r="1295" spans="1:12">
      <c r="B1295" s="1305" t="s">
        <v>2081</v>
      </c>
      <c r="C1295" s="1306"/>
      <c r="D1295" s="1307"/>
      <c r="E1295" s="777"/>
      <c r="F1295" s="777"/>
      <c r="G1295" s="777"/>
      <c r="H1295" s="777"/>
      <c r="I1295" s="777"/>
      <c r="J1295" s="777"/>
      <c r="K1295" s="4">
        <f>K1259</f>
        <v>1</v>
      </c>
      <c r="L1295" s="495"/>
    </row>
    <row r="1296" spans="1:12" ht="36" hidden="1" customHeight="1"/>
    <row r="1297" spans="2:12" hidden="1"/>
    <row r="1298" spans="2:12">
      <c r="B1298" s="1124"/>
      <c r="C1298" s="1124"/>
      <c r="D1298" s="1143"/>
      <c r="E1298" s="15"/>
      <c r="F1298" s="15"/>
      <c r="G1298" s="15"/>
      <c r="H1298" s="15"/>
      <c r="I1298" s="15"/>
      <c r="J1298" s="15"/>
      <c r="K1298" s="1526">
        <f>(IF($E1432&lt;&gt;0,$K$2,IF($F1432&lt;&gt;0,$K$2,IF($G1432&lt;&gt;0,$K$2,IF($H1432&lt;&gt;0,$K$2,IF($I1432&lt;&gt;0,$K$2,IF($J1432&lt;&gt;0,$K$2,"")))))))</f>
        <v>1</v>
      </c>
      <c r="L1298" s="495"/>
    </row>
    <row r="1299" spans="2:12">
      <c r="B1299" s="1124"/>
      <c r="C1299" s="1144"/>
      <c r="D1299" s="1145"/>
      <c r="E1299" s="15"/>
      <c r="F1299" s="15"/>
      <c r="G1299" s="15"/>
      <c r="H1299" s="15"/>
      <c r="I1299" s="15"/>
      <c r="J1299" s="15"/>
      <c r="K1299" s="1526">
        <f>(IF($E1432&lt;&gt;0,$K$2,IF($F1432&lt;&gt;0,$K$2,IF($G1432&lt;&gt;0,$K$2,IF($H1432&lt;&gt;0,$K$2,IF($I1432&lt;&gt;0,$K$2,IF($J1432&lt;&gt;0,$K$2,"")))))))</f>
        <v>1</v>
      </c>
      <c r="L1299" s="495"/>
    </row>
    <row r="1300" spans="2:12">
      <c r="B1300" s="2135" t="str">
        <f>$B$7</f>
        <v>ОТЧЕТНИ ДАННИ ПО ЕБК ЗА ИЗПЪЛНЕНИЕТО НА БЮДЖЕТА</v>
      </c>
      <c r="C1300" s="2136"/>
      <c r="D1300" s="2136"/>
      <c r="E1300" s="1146"/>
      <c r="F1300" s="1146"/>
      <c r="G1300" s="1147"/>
      <c r="H1300" s="1147"/>
      <c r="I1300" s="1147"/>
      <c r="J1300" s="1147"/>
      <c r="K1300" s="1526">
        <f>(IF($E1432&lt;&gt;0,$K$2,IF($F1432&lt;&gt;0,$K$2,IF($G1432&lt;&gt;0,$K$2,IF($H1432&lt;&gt;0,$K$2,IF($I1432&lt;&gt;0,$K$2,IF($J1432&lt;&gt;0,$K$2,"")))))))</f>
        <v>1</v>
      </c>
      <c r="L1300" s="495"/>
    </row>
    <row r="1301" spans="2:12">
      <c r="B1301" s="775"/>
      <c r="C1301" s="1122"/>
      <c r="D1301" s="1148"/>
      <c r="E1301" s="1149" t="s">
        <v>2184</v>
      </c>
      <c r="F1301" s="1149" t="s">
        <v>2083</v>
      </c>
      <c r="G1301" s="776"/>
      <c r="H1301" s="1150" t="s">
        <v>1319</v>
      </c>
      <c r="I1301" s="1151"/>
      <c r="J1301" s="1152"/>
      <c r="K1301" s="1526">
        <f>(IF($E1432&lt;&gt;0,$K$2,IF($F1432&lt;&gt;0,$K$2,IF($G1432&lt;&gt;0,$K$2,IF($H1432&lt;&gt;0,$K$2,IF($I1432&lt;&gt;0,$K$2,IF($J1432&lt;&gt;0,$K$2,"")))))))</f>
        <v>1</v>
      </c>
      <c r="L1301" s="495"/>
    </row>
    <row r="1302" spans="2:12" ht="18.75">
      <c r="B1302" s="2137" t="str">
        <f>$B$9</f>
        <v>ОБЛАСТНА АДМИНИСТРАЦИЯ ПАЗАРДЖИК</v>
      </c>
      <c r="C1302" s="2138"/>
      <c r="D1302" s="2139"/>
      <c r="E1302" s="1068">
        <f>$E$9</f>
        <v>42736</v>
      </c>
      <c r="F1302" s="1153">
        <f>$F$9</f>
        <v>43100</v>
      </c>
      <c r="G1302" s="776"/>
      <c r="H1302" s="776"/>
      <c r="I1302" s="776"/>
      <c r="J1302" s="776"/>
      <c r="K1302" s="1526">
        <f>(IF($E1432&lt;&gt;0,$K$2,IF($F1432&lt;&gt;0,$K$2,IF($G1432&lt;&gt;0,$K$2,IF($H1432&lt;&gt;0,$K$2,IF($I1432&lt;&gt;0,$K$2,IF($J1432&lt;&gt;0,$K$2,"")))))))</f>
        <v>1</v>
      </c>
      <c r="L1302" s="495"/>
    </row>
    <row r="1303" spans="2:12">
      <c r="B1303" s="1154" t="str">
        <f>$B$10</f>
        <v xml:space="preserve">                                                            (наименование на разпоредителя с бюджет)</v>
      </c>
      <c r="C1303" s="775"/>
      <c r="D1303" s="1125"/>
      <c r="E1303" s="1155"/>
      <c r="F1303" s="1155"/>
      <c r="G1303" s="776"/>
      <c r="H1303" s="776"/>
      <c r="I1303" s="776"/>
      <c r="J1303" s="776"/>
      <c r="K1303" s="1526">
        <f>(IF($E1432&lt;&gt;0,$K$2,IF($F1432&lt;&gt;0,$K$2,IF($G1432&lt;&gt;0,$K$2,IF($H1432&lt;&gt;0,$K$2,IF($I1432&lt;&gt;0,$K$2,IF($J1432&lt;&gt;0,$K$2,"")))))))</f>
        <v>1</v>
      </c>
      <c r="L1303" s="495"/>
    </row>
    <row r="1304" spans="2:12">
      <c r="B1304" s="1154"/>
      <c r="C1304" s="775"/>
      <c r="D1304" s="1125"/>
      <c r="E1304" s="1154"/>
      <c r="F1304" s="775"/>
      <c r="G1304" s="776"/>
      <c r="H1304" s="776"/>
      <c r="I1304" s="776"/>
      <c r="J1304" s="776"/>
      <c r="K1304" s="1526">
        <f>(IF($E1432&lt;&gt;0,$K$2,IF($F1432&lt;&gt;0,$K$2,IF($G1432&lt;&gt;0,$K$2,IF($H1432&lt;&gt;0,$K$2,IF($I1432&lt;&gt;0,$K$2,IF($J1432&lt;&gt;0,$K$2,"")))))))</f>
        <v>1</v>
      </c>
      <c r="L1304" s="495"/>
    </row>
    <row r="1305" spans="2:12" ht="19.5">
      <c r="B1305" s="2140" t="str">
        <f>$B$12</f>
        <v xml:space="preserve">Министерски съвет </v>
      </c>
      <c r="C1305" s="2141"/>
      <c r="D1305" s="2142"/>
      <c r="E1305" s="1156" t="s">
        <v>1202</v>
      </c>
      <c r="F1305" s="1899" t="str">
        <f>$F$12</f>
        <v>0300</v>
      </c>
      <c r="G1305" s="1157"/>
      <c r="H1305" s="776"/>
      <c r="I1305" s="776"/>
      <c r="J1305" s="776"/>
      <c r="K1305" s="1526">
        <f>(IF($E1432&lt;&gt;0,$K$2,IF($F1432&lt;&gt;0,$K$2,IF($G1432&lt;&gt;0,$K$2,IF($H1432&lt;&gt;0,$K$2,IF($I1432&lt;&gt;0,$K$2,IF($J1432&lt;&gt;0,$K$2,"")))))))</f>
        <v>1</v>
      </c>
      <c r="L1305" s="495"/>
    </row>
    <row r="1306" spans="2:12">
      <c r="B1306" s="1158" t="str">
        <f>$B$13</f>
        <v xml:space="preserve">                                             (наименование на първостепенния разпоредител с бюджет)</v>
      </c>
      <c r="C1306" s="775"/>
      <c r="D1306" s="1125"/>
      <c r="E1306" s="1159"/>
      <c r="F1306" s="1160"/>
      <c r="G1306" s="776"/>
      <c r="H1306" s="776"/>
      <c r="I1306" s="776"/>
      <c r="J1306" s="776"/>
      <c r="K1306" s="1526">
        <f>(IF($E1432&lt;&gt;0,$K$2,IF($F1432&lt;&gt;0,$K$2,IF($G1432&lt;&gt;0,$K$2,IF($H1432&lt;&gt;0,$K$2,IF($I1432&lt;&gt;0,$K$2,IF($J1432&lt;&gt;0,$K$2,"")))))))</f>
        <v>1</v>
      </c>
      <c r="L1306" s="495"/>
    </row>
    <row r="1307" spans="2:12" ht="19.5">
      <c r="B1307" s="1161"/>
      <c r="C1307" s="776"/>
      <c r="D1307" s="1162" t="s">
        <v>1330</v>
      </c>
      <c r="E1307" s="1163">
        <f>$E$15</f>
        <v>0</v>
      </c>
      <c r="F1307" s="1504" t="str">
        <f>$F$15</f>
        <v>БЮДЖЕТ</v>
      </c>
      <c r="G1307" s="776"/>
      <c r="H1307" s="1164"/>
      <c r="I1307" s="776"/>
      <c r="J1307" s="1164"/>
      <c r="K1307" s="1526">
        <f>(IF($E1432&lt;&gt;0,$K$2,IF($F1432&lt;&gt;0,$K$2,IF($G1432&lt;&gt;0,$K$2,IF($H1432&lt;&gt;0,$K$2,IF($I1432&lt;&gt;0,$K$2,IF($J1432&lt;&gt;0,$K$2,"")))))))</f>
        <v>1</v>
      </c>
      <c r="L1307" s="495"/>
    </row>
    <row r="1308" spans="2:12" ht="16.5" thickBot="1">
      <c r="B1308" s="775"/>
      <c r="C1308" s="1122"/>
      <c r="D1308" s="1148"/>
      <c r="E1308" s="1160"/>
      <c r="F1308" s="1165"/>
      <c r="G1308" s="1166"/>
      <c r="H1308" s="1166"/>
      <c r="I1308" s="1166"/>
      <c r="J1308" s="1167" t="s">
        <v>2187</v>
      </c>
      <c r="K1308" s="1526">
        <f>(IF($E1432&lt;&gt;0,$K$2,IF($F1432&lt;&gt;0,$K$2,IF($G1432&lt;&gt;0,$K$2,IF($H1432&lt;&gt;0,$K$2,IF($I1432&lt;&gt;0,$K$2,IF($J1432&lt;&gt;0,$K$2,"")))))))</f>
        <v>1</v>
      </c>
      <c r="L1308" s="495"/>
    </row>
    <row r="1309" spans="2:12" ht="16.5">
      <c r="B1309" s="1168"/>
      <c r="C1309" s="1169"/>
      <c r="D1309" s="1170" t="s">
        <v>917</v>
      </c>
      <c r="E1309" s="1171" t="s">
        <v>2189</v>
      </c>
      <c r="F1309" s="477" t="s">
        <v>1217</v>
      </c>
      <c r="G1309" s="1172"/>
      <c r="H1309" s="1173"/>
      <c r="I1309" s="1172"/>
      <c r="J1309" s="1174"/>
      <c r="K1309" s="1526">
        <f>(IF($E1432&lt;&gt;0,$K$2,IF($F1432&lt;&gt;0,$K$2,IF($G1432&lt;&gt;0,$K$2,IF($H1432&lt;&gt;0,$K$2,IF($I1432&lt;&gt;0,$K$2,IF($J1432&lt;&gt;0,$K$2,"")))))))</f>
        <v>1</v>
      </c>
      <c r="L1309" s="495"/>
    </row>
    <row r="1310" spans="2:12" ht="56.1" customHeight="1">
      <c r="B1310" s="1175" t="s">
        <v>2137</v>
      </c>
      <c r="C1310" s="1176" t="s">
        <v>2191</v>
      </c>
      <c r="D1310" s="1177" t="s">
        <v>918</v>
      </c>
      <c r="E1310" s="1178">
        <f>$C$3</f>
        <v>2017</v>
      </c>
      <c r="F1310" s="478" t="s">
        <v>1215</v>
      </c>
      <c r="G1310" s="1179" t="s">
        <v>1214</v>
      </c>
      <c r="H1310" s="1180" t="s">
        <v>911</v>
      </c>
      <c r="I1310" s="1181" t="s">
        <v>1203</v>
      </c>
      <c r="J1310" s="1182" t="s">
        <v>1204</v>
      </c>
      <c r="K1310" s="1526">
        <f>(IF($E1432&lt;&gt;0,$K$2,IF($F1432&lt;&gt;0,$K$2,IF($G1432&lt;&gt;0,$K$2,IF($H1432&lt;&gt;0,$K$2,IF($I1432&lt;&gt;0,$K$2,IF($J1432&lt;&gt;0,$K$2,"")))))))</f>
        <v>1</v>
      </c>
      <c r="L1310" s="495"/>
    </row>
    <row r="1311" spans="2:12" ht="69" customHeight="1">
      <c r="B1311" s="1183"/>
      <c r="C1311" s="1184"/>
      <c r="D1311" s="1185" t="s">
        <v>1936</v>
      </c>
      <c r="E1311" s="457" t="s">
        <v>1781</v>
      </c>
      <c r="F1311" s="457" t="s">
        <v>1782</v>
      </c>
      <c r="G1311" s="770" t="s">
        <v>925</v>
      </c>
      <c r="H1311" s="771" t="s">
        <v>926</v>
      </c>
      <c r="I1311" s="771" t="s">
        <v>898</v>
      </c>
      <c r="J1311" s="772" t="s">
        <v>1185</v>
      </c>
      <c r="K1311" s="1526">
        <f>(IF($E1432&lt;&gt;0,$K$2,IF($F1432&lt;&gt;0,$K$2,IF($G1432&lt;&gt;0,$K$2,IF($H1432&lt;&gt;0,$K$2,IF($I1432&lt;&gt;0,$K$2,IF($J1432&lt;&gt;0,$K$2,"")))))))</f>
        <v>1</v>
      </c>
      <c r="L1311" s="495"/>
    </row>
    <row r="1312" spans="2:12">
      <c r="B1312" s="1186"/>
      <c r="C1312" s="1952">
        <v>0</v>
      </c>
      <c r="D1312" s="1524" t="s">
        <v>1720</v>
      </c>
      <c r="E1312" s="387"/>
      <c r="F1312" s="773"/>
      <c r="G1312" s="1187"/>
      <c r="H1312" s="779"/>
      <c r="I1312" s="779"/>
      <c r="J1312" s="780"/>
      <c r="K1312" s="1526">
        <f>(IF($E1432&lt;&gt;0,$K$2,IF($F1432&lt;&gt;0,$K$2,IF($G1432&lt;&gt;0,$K$2,IF($H1432&lt;&gt;0,$K$2,IF($I1432&lt;&gt;0,$K$2,IF($J1432&lt;&gt;0,$K$2,"")))))))</f>
        <v>1</v>
      </c>
      <c r="L1312" s="495"/>
    </row>
    <row r="1313" spans="1:12">
      <c r="B1313" s="1188"/>
      <c r="C1313" s="1953">
        <f>VLOOKUP(D1314,EBK_DEIN2,2,FALSE)</f>
        <v>2283</v>
      </c>
      <c r="D1313" s="1525" t="s">
        <v>1168</v>
      </c>
      <c r="E1313" s="773"/>
      <c r="F1313" s="773"/>
      <c r="G1313" s="1189"/>
      <c r="H1313" s="781"/>
      <c r="I1313" s="781"/>
      <c r="J1313" s="782"/>
      <c r="K1313" s="1526">
        <f>(IF($E1432&lt;&gt;0,$K$2,IF($F1432&lt;&gt;0,$K$2,IF($G1432&lt;&gt;0,$K$2,IF($H1432&lt;&gt;0,$K$2,IF($I1432&lt;&gt;0,$K$2,IF($J1432&lt;&gt;0,$K$2,"")))))))</f>
        <v>1</v>
      </c>
      <c r="L1313" s="495"/>
    </row>
    <row r="1314" spans="1:12" ht="31.5">
      <c r="B1314" s="1190"/>
      <c r="C1314" s="1954">
        <f>+C1313</f>
        <v>2283</v>
      </c>
      <c r="D1314" s="1523" t="s">
        <v>1552</v>
      </c>
      <c r="E1314" s="773"/>
      <c r="F1314" s="773"/>
      <c r="G1314" s="1189"/>
      <c r="H1314" s="781"/>
      <c r="I1314" s="781"/>
      <c r="J1314" s="782"/>
      <c r="K1314" s="1526">
        <f>(IF($E1432&lt;&gt;0,$K$2,IF($F1432&lt;&gt;0,$K$2,IF($G1432&lt;&gt;0,$K$2,IF($H1432&lt;&gt;0,$K$2,IF($I1432&lt;&gt;0,$K$2,IF($J1432&lt;&gt;0,$K$2,"")))))))</f>
        <v>1</v>
      </c>
      <c r="L1314" s="495"/>
    </row>
    <row r="1315" spans="1:12">
      <c r="B1315" s="1191"/>
      <c r="C1315" s="1192"/>
      <c r="D1315" s="1193" t="s">
        <v>919</v>
      </c>
      <c r="E1315" s="773"/>
      <c r="F1315" s="773"/>
      <c r="G1315" s="1194"/>
      <c r="H1315" s="783"/>
      <c r="I1315" s="783"/>
      <c r="J1315" s="784"/>
      <c r="K1315" s="1526">
        <f>(IF($E1432&lt;&gt;0,$K$2,IF($F1432&lt;&gt;0,$K$2,IF($G1432&lt;&gt;0,$K$2,IF($H1432&lt;&gt;0,$K$2,IF($I1432&lt;&gt;0,$K$2,IF($J1432&lt;&gt;0,$K$2,"")))))))</f>
        <v>1</v>
      </c>
      <c r="L1315" s="495"/>
    </row>
    <row r="1316" spans="1:12" hidden="1">
      <c r="B1316" s="1195">
        <v>100</v>
      </c>
      <c r="C1316" s="2148" t="s">
        <v>1937</v>
      </c>
      <c r="D1316" s="2147"/>
      <c r="E1316" s="463">
        <f t="shared" ref="E1316:J1316" si="235">SUM(E1317:E1318)</f>
        <v>0</v>
      </c>
      <c r="F1316" s="464">
        <f t="shared" si="235"/>
        <v>0</v>
      </c>
      <c r="G1316" s="576">
        <f t="shared" si="235"/>
        <v>0</v>
      </c>
      <c r="H1316" s="577">
        <f t="shared" si="235"/>
        <v>0</v>
      </c>
      <c r="I1316" s="577">
        <f t="shared" si="235"/>
        <v>0</v>
      </c>
      <c r="J1316" s="578">
        <f t="shared" si="235"/>
        <v>0</v>
      </c>
      <c r="K1316" s="1526" t="str">
        <f>(IF($E1316&lt;&gt;0,$K$2,IF($F1316&lt;&gt;0,$K$2,IF($G1316&lt;&gt;0,$K$2,IF($H1316&lt;&gt;0,$K$2,IF($I1316&lt;&gt;0,$K$2,IF($J1316&lt;&gt;0,$K$2,"")))))))</f>
        <v/>
      </c>
      <c r="L1316" s="496"/>
    </row>
    <row r="1317" spans="1:12" hidden="1">
      <c r="B1317" s="1196"/>
      <c r="C1317" s="1197">
        <v>101</v>
      </c>
      <c r="D1317" s="1198" t="s">
        <v>1938</v>
      </c>
      <c r="E1317" s="620"/>
      <c r="F1317" s="629">
        <f>G1317+H1317+I1317+J1317</f>
        <v>0</v>
      </c>
      <c r="G1317" s="543"/>
      <c r="H1317" s="544"/>
      <c r="I1317" s="544"/>
      <c r="J1317" s="545"/>
      <c r="K1317" s="1526" t="str">
        <f t="shared" ref="K1317:K1384" si="236">(IF($E1317&lt;&gt;0,$K$2,IF($F1317&lt;&gt;0,$K$2,IF($G1317&lt;&gt;0,$K$2,IF($H1317&lt;&gt;0,$K$2,IF($I1317&lt;&gt;0,$K$2,IF($J1317&lt;&gt;0,$K$2,"")))))))</f>
        <v/>
      </c>
      <c r="L1317" s="496"/>
    </row>
    <row r="1318" spans="1:12" ht="36" hidden="1" customHeight="1">
      <c r="A1318" s="306"/>
      <c r="B1318" s="1196"/>
      <c r="C1318" s="1199">
        <v>102</v>
      </c>
      <c r="D1318" s="1200" t="s">
        <v>1939</v>
      </c>
      <c r="E1318" s="626"/>
      <c r="F1318" s="630">
        <f>G1318+H1318+I1318+J1318</f>
        <v>0</v>
      </c>
      <c r="G1318" s="555"/>
      <c r="H1318" s="556"/>
      <c r="I1318" s="556"/>
      <c r="J1318" s="557"/>
      <c r="K1318" s="1526" t="str">
        <f t="shared" si="236"/>
        <v/>
      </c>
      <c r="L1318" s="496"/>
    </row>
    <row r="1319" spans="1:12" hidden="1">
      <c r="A1319" s="306"/>
      <c r="B1319" s="1195">
        <v>200</v>
      </c>
      <c r="C1319" s="2149" t="s">
        <v>1940</v>
      </c>
      <c r="D1319" s="2149"/>
      <c r="E1319" s="463">
        <f t="shared" ref="E1319:J1319" si="237">SUM(E1320:E1324)</f>
        <v>0</v>
      </c>
      <c r="F1319" s="464">
        <f t="shared" si="237"/>
        <v>0</v>
      </c>
      <c r="G1319" s="576">
        <f t="shared" si="237"/>
        <v>0</v>
      </c>
      <c r="H1319" s="577">
        <f t="shared" si="237"/>
        <v>0</v>
      </c>
      <c r="I1319" s="577">
        <f t="shared" si="237"/>
        <v>0</v>
      </c>
      <c r="J1319" s="578">
        <f t="shared" si="237"/>
        <v>0</v>
      </c>
      <c r="K1319" s="1526" t="str">
        <f t="shared" si="236"/>
        <v/>
      </c>
      <c r="L1319" s="496"/>
    </row>
    <row r="1320" spans="1:12" hidden="1">
      <c r="A1320" s="306"/>
      <c r="B1320" s="1201"/>
      <c r="C1320" s="1197">
        <v>201</v>
      </c>
      <c r="D1320" s="1198" t="s">
        <v>1941</v>
      </c>
      <c r="E1320" s="620"/>
      <c r="F1320" s="629">
        <f>G1320+H1320+I1320+J1320</f>
        <v>0</v>
      </c>
      <c r="G1320" s="543"/>
      <c r="H1320" s="544"/>
      <c r="I1320" s="544"/>
      <c r="J1320" s="545"/>
      <c r="K1320" s="1526" t="str">
        <f t="shared" si="236"/>
        <v/>
      </c>
      <c r="L1320" s="496"/>
    </row>
    <row r="1321" spans="1:12" hidden="1">
      <c r="A1321" s="306"/>
      <c r="B1321" s="1202"/>
      <c r="C1321" s="1203">
        <v>202</v>
      </c>
      <c r="D1321" s="1204" t="s">
        <v>1942</v>
      </c>
      <c r="E1321" s="622"/>
      <c r="F1321" s="631">
        <f>G1321+H1321+I1321+J1321</f>
        <v>0</v>
      </c>
      <c r="G1321" s="546"/>
      <c r="H1321" s="547"/>
      <c r="I1321" s="547"/>
      <c r="J1321" s="548"/>
      <c r="K1321" s="1526" t="str">
        <f t="shared" si="236"/>
        <v/>
      </c>
      <c r="L1321" s="496"/>
    </row>
    <row r="1322" spans="1:12" ht="31.5" hidden="1">
      <c r="A1322" s="306"/>
      <c r="B1322" s="1205"/>
      <c r="C1322" s="1203">
        <v>205</v>
      </c>
      <c r="D1322" s="1204" t="s">
        <v>779</v>
      </c>
      <c r="E1322" s="622"/>
      <c r="F1322" s="631">
        <f>G1322+H1322+I1322+J1322</f>
        <v>0</v>
      </c>
      <c r="G1322" s="546"/>
      <c r="H1322" s="547"/>
      <c r="I1322" s="547"/>
      <c r="J1322" s="548"/>
      <c r="K1322" s="1526" t="str">
        <f t="shared" si="236"/>
        <v/>
      </c>
      <c r="L1322" s="496"/>
    </row>
    <row r="1323" spans="1:12" hidden="1">
      <c r="A1323" s="306"/>
      <c r="B1323" s="1205"/>
      <c r="C1323" s="1203">
        <v>208</v>
      </c>
      <c r="D1323" s="1206" t="s">
        <v>780</v>
      </c>
      <c r="E1323" s="622"/>
      <c r="F1323" s="631">
        <f>G1323+H1323+I1323+J1323</f>
        <v>0</v>
      </c>
      <c r="G1323" s="546"/>
      <c r="H1323" s="547"/>
      <c r="I1323" s="547"/>
      <c r="J1323" s="548"/>
      <c r="K1323" s="1526" t="str">
        <f t="shared" si="236"/>
        <v/>
      </c>
      <c r="L1323" s="496"/>
    </row>
    <row r="1324" spans="1:12" hidden="1">
      <c r="A1324" s="5"/>
      <c r="B1324" s="1201"/>
      <c r="C1324" s="1199">
        <v>209</v>
      </c>
      <c r="D1324" s="1207" t="s">
        <v>781</v>
      </c>
      <c r="E1324" s="626"/>
      <c r="F1324" s="630">
        <f>G1324+H1324+I1324+J1324</f>
        <v>0</v>
      </c>
      <c r="G1324" s="555"/>
      <c r="H1324" s="556"/>
      <c r="I1324" s="556"/>
      <c r="J1324" s="557"/>
      <c r="K1324" s="1526" t="str">
        <f t="shared" si="236"/>
        <v/>
      </c>
      <c r="L1324" s="496"/>
    </row>
    <row r="1325" spans="1:12" hidden="1">
      <c r="A1325" s="306"/>
      <c r="B1325" s="1195">
        <v>500</v>
      </c>
      <c r="C1325" s="2150" t="s">
        <v>782</v>
      </c>
      <c r="D1325" s="2150"/>
      <c r="E1325" s="463">
        <f t="shared" ref="E1325:J1325" si="238">SUM(E1326:E1332)</f>
        <v>0</v>
      </c>
      <c r="F1325" s="464">
        <f t="shared" si="238"/>
        <v>0</v>
      </c>
      <c r="G1325" s="576">
        <f t="shared" si="238"/>
        <v>0</v>
      </c>
      <c r="H1325" s="577">
        <f t="shared" si="238"/>
        <v>0</v>
      </c>
      <c r="I1325" s="577">
        <f t="shared" si="238"/>
        <v>0</v>
      </c>
      <c r="J1325" s="578">
        <f t="shared" si="238"/>
        <v>0</v>
      </c>
      <c r="K1325" s="1526" t="str">
        <f t="shared" si="236"/>
        <v/>
      </c>
      <c r="L1325" s="496"/>
    </row>
    <row r="1326" spans="1:12" ht="31.5" hidden="1">
      <c r="A1326" s="5"/>
      <c r="B1326" s="1201"/>
      <c r="C1326" s="1208">
        <v>551</v>
      </c>
      <c r="D1326" s="1209" t="s">
        <v>783</v>
      </c>
      <c r="E1326" s="620"/>
      <c r="F1326" s="629">
        <f t="shared" ref="F1326:F1333" si="239">G1326+H1326+I1326+J1326</f>
        <v>0</v>
      </c>
      <c r="G1326" s="1487">
        <v>0</v>
      </c>
      <c r="H1326" s="1488">
        <v>0</v>
      </c>
      <c r="I1326" s="1488">
        <v>0</v>
      </c>
      <c r="J1326" s="545"/>
      <c r="K1326" s="1526" t="str">
        <f t="shared" si="236"/>
        <v/>
      </c>
      <c r="L1326" s="496"/>
    </row>
    <row r="1327" spans="1:12" hidden="1">
      <c r="A1327" s="306"/>
      <c r="B1327" s="1201"/>
      <c r="C1327" s="1210">
        <f>C1326+1</f>
        <v>552</v>
      </c>
      <c r="D1327" s="1211" t="s">
        <v>784</v>
      </c>
      <c r="E1327" s="622"/>
      <c r="F1327" s="631">
        <f t="shared" si="239"/>
        <v>0</v>
      </c>
      <c r="G1327" s="1489">
        <v>0</v>
      </c>
      <c r="H1327" s="1490">
        <v>0</v>
      </c>
      <c r="I1327" s="1490">
        <v>0</v>
      </c>
      <c r="J1327" s="548"/>
      <c r="K1327" s="1526" t="str">
        <f t="shared" si="236"/>
        <v/>
      </c>
      <c r="L1327" s="496"/>
    </row>
    <row r="1328" spans="1:12" hidden="1">
      <c r="A1328" s="415"/>
      <c r="B1328" s="1212"/>
      <c r="C1328" s="1210">
        <v>558</v>
      </c>
      <c r="D1328" s="1213" t="s">
        <v>1344</v>
      </c>
      <c r="E1328" s="622"/>
      <c r="F1328" s="631">
        <f>G1328+H1328+I1328+J1328</f>
        <v>0</v>
      </c>
      <c r="G1328" s="1489">
        <v>0</v>
      </c>
      <c r="H1328" s="1490">
        <v>0</v>
      </c>
      <c r="I1328" s="1490">
        <v>0</v>
      </c>
      <c r="J1328" s="751">
        <v>0</v>
      </c>
      <c r="K1328" s="1526" t="str">
        <f t="shared" si="236"/>
        <v/>
      </c>
      <c r="L1328" s="496"/>
    </row>
    <row r="1329" spans="1:12" hidden="1">
      <c r="A1329" s="5"/>
      <c r="B1329" s="1212"/>
      <c r="C1329" s="1210">
        <v>560</v>
      </c>
      <c r="D1329" s="1213" t="s">
        <v>785</v>
      </c>
      <c r="E1329" s="622"/>
      <c r="F1329" s="631">
        <f t="shared" si="239"/>
        <v>0</v>
      </c>
      <c r="G1329" s="1489">
        <v>0</v>
      </c>
      <c r="H1329" s="1490">
        <v>0</v>
      </c>
      <c r="I1329" s="1490">
        <v>0</v>
      </c>
      <c r="J1329" s="548"/>
      <c r="K1329" s="1526" t="str">
        <f t="shared" si="236"/>
        <v/>
      </c>
      <c r="L1329" s="496"/>
    </row>
    <row r="1330" spans="1:12" hidden="1">
      <c r="A1330" s="5"/>
      <c r="B1330" s="1212"/>
      <c r="C1330" s="1210">
        <v>580</v>
      </c>
      <c r="D1330" s="1211" t="s">
        <v>786</v>
      </c>
      <c r="E1330" s="622"/>
      <c r="F1330" s="631">
        <f t="shared" si="239"/>
        <v>0</v>
      </c>
      <c r="G1330" s="1489">
        <v>0</v>
      </c>
      <c r="H1330" s="1490">
        <v>0</v>
      </c>
      <c r="I1330" s="1490">
        <v>0</v>
      </c>
      <c r="J1330" s="548"/>
      <c r="K1330" s="1526" t="str">
        <f t="shared" si="236"/>
        <v/>
      </c>
      <c r="L1330" s="496"/>
    </row>
    <row r="1331" spans="1:12" ht="31.5" hidden="1">
      <c r="A1331" s="5"/>
      <c r="B1331" s="1201"/>
      <c r="C1331" s="1203">
        <v>588</v>
      </c>
      <c r="D1331" s="1206" t="s">
        <v>1348</v>
      </c>
      <c r="E1331" s="622"/>
      <c r="F1331" s="631">
        <f>G1331+H1331+I1331+J1331</f>
        <v>0</v>
      </c>
      <c r="G1331" s="1489">
        <v>0</v>
      </c>
      <c r="H1331" s="1490">
        <v>0</v>
      </c>
      <c r="I1331" s="1490">
        <v>0</v>
      </c>
      <c r="J1331" s="751">
        <v>0</v>
      </c>
      <c r="K1331" s="1526" t="str">
        <f t="shared" si="236"/>
        <v/>
      </c>
      <c r="L1331" s="496"/>
    </row>
    <row r="1332" spans="1:12" ht="31.5" hidden="1">
      <c r="A1332" s="8">
        <v>5</v>
      </c>
      <c r="B1332" s="1201"/>
      <c r="C1332" s="1214">
        <v>590</v>
      </c>
      <c r="D1332" s="1215" t="s">
        <v>787</v>
      </c>
      <c r="E1332" s="626"/>
      <c r="F1332" s="630">
        <f t="shared" si="239"/>
        <v>0</v>
      </c>
      <c r="G1332" s="555"/>
      <c r="H1332" s="556"/>
      <c r="I1332" s="556"/>
      <c r="J1332" s="557"/>
      <c r="K1332" s="1526" t="str">
        <f t="shared" si="236"/>
        <v/>
      </c>
      <c r="L1332" s="496"/>
    </row>
    <row r="1333" spans="1:12" hidden="1">
      <c r="A1333" s="9">
        <v>10</v>
      </c>
      <c r="B1333" s="1195">
        <v>800</v>
      </c>
      <c r="C1333" s="2151" t="s">
        <v>920</v>
      </c>
      <c r="D1333" s="2152"/>
      <c r="E1333" s="1507"/>
      <c r="F1333" s="466">
        <f t="shared" si="239"/>
        <v>0</v>
      </c>
      <c r="G1333" s="1309"/>
      <c r="H1333" s="1310"/>
      <c r="I1333" s="1310"/>
      <c r="J1333" s="1311"/>
      <c r="K1333" s="1526" t="str">
        <f t="shared" si="236"/>
        <v/>
      </c>
      <c r="L1333" s="496"/>
    </row>
    <row r="1334" spans="1:12">
      <c r="A1334" s="9">
        <v>15</v>
      </c>
      <c r="B1334" s="1195">
        <v>1000</v>
      </c>
      <c r="C1334" s="2149" t="s">
        <v>789</v>
      </c>
      <c r="D1334" s="2149"/>
      <c r="E1334" s="465">
        <f t="shared" ref="E1334:J1334" si="240">SUM(E1335:E1351)</f>
        <v>362645</v>
      </c>
      <c r="F1334" s="466">
        <f t="shared" si="240"/>
        <v>362645</v>
      </c>
      <c r="G1334" s="576">
        <f t="shared" si="240"/>
        <v>362645</v>
      </c>
      <c r="H1334" s="577">
        <f t="shared" si="240"/>
        <v>0</v>
      </c>
      <c r="I1334" s="577">
        <f t="shared" si="240"/>
        <v>0</v>
      </c>
      <c r="J1334" s="578">
        <f t="shared" si="240"/>
        <v>0</v>
      </c>
      <c r="K1334" s="1526">
        <f t="shared" si="236"/>
        <v>1</v>
      </c>
      <c r="L1334" s="496"/>
    </row>
    <row r="1335" spans="1:12" hidden="1">
      <c r="A1335" s="8">
        <v>35</v>
      </c>
      <c r="B1335" s="1202"/>
      <c r="C1335" s="1197">
        <v>1011</v>
      </c>
      <c r="D1335" s="1216" t="s">
        <v>790</v>
      </c>
      <c r="E1335" s="620"/>
      <c r="F1335" s="629">
        <f t="shared" ref="F1335:F1351" si="241">G1335+H1335+I1335+J1335</f>
        <v>0</v>
      </c>
      <c r="G1335" s="543"/>
      <c r="H1335" s="544"/>
      <c r="I1335" s="544"/>
      <c r="J1335" s="545"/>
      <c r="K1335" s="1526" t="str">
        <f t="shared" si="236"/>
        <v/>
      </c>
      <c r="L1335" s="496"/>
    </row>
    <row r="1336" spans="1:12" hidden="1">
      <c r="A1336" s="9">
        <v>40</v>
      </c>
      <c r="B1336" s="1202"/>
      <c r="C1336" s="1203">
        <v>1012</v>
      </c>
      <c r="D1336" s="1204" t="s">
        <v>791</v>
      </c>
      <c r="E1336" s="622"/>
      <c r="F1336" s="631">
        <f t="shared" si="241"/>
        <v>0</v>
      </c>
      <c r="G1336" s="546"/>
      <c r="H1336" s="547"/>
      <c r="I1336" s="547"/>
      <c r="J1336" s="548"/>
      <c r="K1336" s="1526" t="str">
        <f t="shared" si="236"/>
        <v/>
      </c>
      <c r="L1336" s="496"/>
    </row>
    <row r="1337" spans="1:12" hidden="1">
      <c r="A1337" s="9">
        <v>45</v>
      </c>
      <c r="B1337" s="1202"/>
      <c r="C1337" s="1203">
        <v>1013</v>
      </c>
      <c r="D1337" s="1204" t="s">
        <v>792</v>
      </c>
      <c r="E1337" s="622"/>
      <c r="F1337" s="631">
        <f t="shared" si="241"/>
        <v>0</v>
      </c>
      <c r="G1337" s="546"/>
      <c r="H1337" s="547"/>
      <c r="I1337" s="547"/>
      <c r="J1337" s="548"/>
      <c r="K1337" s="1526" t="str">
        <f t="shared" si="236"/>
        <v/>
      </c>
      <c r="L1337" s="496"/>
    </row>
    <row r="1338" spans="1:12" hidden="1">
      <c r="A1338" s="9">
        <v>50</v>
      </c>
      <c r="B1338" s="1202"/>
      <c r="C1338" s="1203">
        <v>1014</v>
      </c>
      <c r="D1338" s="1204" t="s">
        <v>793</v>
      </c>
      <c r="E1338" s="622"/>
      <c r="F1338" s="631">
        <f t="shared" si="241"/>
        <v>0</v>
      </c>
      <c r="G1338" s="546"/>
      <c r="H1338" s="547"/>
      <c r="I1338" s="547"/>
      <c r="J1338" s="548"/>
      <c r="K1338" s="1526" t="str">
        <f t="shared" si="236"/>
        <v/>
      </c>
      <c r="L1338" s="496"/>
    </row>
    <row r="1339" spans="1:12" hidden="1">
      <c r="A1339" s="9">
        <v>55</v>
      </c>
      <c r="B1339" s="1202"/>
      <c r="C1339" s="1203">
        <v>1015</v>
      </c>
      <c r="D1339" s="1204" t="s">
        <v>794</v>
      </c>
      <c r="E1339" s="622"/>
      <c r="F1339" s="631">
        <f t="shared" si="241"/>
        <v>0</v>
      </c>
      <c r="G1339" s="546"/>
      <c r="H1339" s="547"/>
      <c r="I1339" s="547"/>
      <c r="J1339" s="548"/>
      <c r="K1339" s="1526" t="str">
        <f t="shared" si="236"/>
        <v/>
      </c>
      <c r="L1339" s="496"/>
    </row>
    <row r="1340" spans="1:12" hidden="1">
      <c r="A1340" s="9">
        <v>60</v>
      </c>
      <c r="B1340" s="1202"/>
      <c r="C1340" s="1217">
        <v>1016</v>
      </c>
      <c r="D1340" s="1218" t="s">
        <v>795</v>
      </c>
      <c r="E1340" s="624"/>
      <c r="F1340" s="632">
        <f t="shared" si="241"/>
        <v>0</v>
      </c>
      <c r="G1340" s="610"/>
      <c r="H1340" s="611"/>
      <c r="I1340" s="611"/>
      <c r="J1340" s="612"/>
      <c r="K1340" s="1526" t="str">
        <f t="shared" si="236"/>
        <v/>
      </c>
      <c r="L1340" s="496"/>
    </row>
    <row r="1341" spans="1:12">
      <c r="A1341" s="8">
        <v>65</v>
      </c>
      <c r="B1341" s="1196"/>
      <c r="C1341" s="1219">
        <v>1020</v>
      </c>
      <c r="D1341" s="1220" t="s">
        <v>796</v>
      </c>
      <c r="E1341" s="1508">
        <v>362645</v>
      </c>
      <c r="F1341" s="634">
        <f t="shared" si="241"/>
        <v>362645</v>
      </c>
      <c r="G1341" s="552">
        <v>362645</v>
      </c>
      <c r="H1341" s="553">
        <v>0</v>
      </c>
      <c r="I1341" s="553">
        <v>0</v>
      </c>
      <c r="J1341" s="554">
        <v>0</v>
      </c>
      <c r="K1341" s="1526">
        <f t="shared" si="236"/>
        <v>1</v>
      </c>
      <c r="L1341" s="496"/>
    </row>
    <row r="1342" spans="1:12" hidden="1">
      <c r="A1342" s="9">
        <v>70</v>
      </c>
      <c r="B1342" s="1202"/>
      <c r="C1342" s="1221">
        <v>1030</v>
      </c>
      <c r="D1342" s="1222" t="s">
        <v>797</v>
      </c>
      <c r="E1342" s="1509"/>
      <c r="F1342" s="636">
        <f t="shared" si="241"/>
        <v>0</v>
      </c>
      <c r="G1342" s="549"/>
      <c r="H1342" s="550"/>
      <c r="I1342" s="550"/>
      <c r="J1342" s="551"/>
      <c r="K1342" s="1526" t="str">
        <f t="shared" si="236"/>
        <v/>
      </c>
      <c r="L1342" s="496"/>
    </row>
    <row r="1343" spans="1:12" hidden="1">
      <c r="A1343" s="9">
        <v>75</v>
      </c>
      <c r="B1343" s="1202"/>
      <c r="C1343" s="1219">
        <v>1051</v>
      </c>
      <c r="D1343" s="1223" t="s">
        <v>798</v>
      </c>
      <c r="E1343" s="1508"/>
      <c r="F1343" s="634">
        <f t="shared" si="241"/>
        <v>0</v>
      </c>
      <c r="G1343" s="552"/>
      <c r="H1343" s="553"/>
      <c r="I1343" s="553"/>
      <c r="J1343" s="554"/>
      <c r="K1343" s="1526" t="str">
        <f t="shared" si="236"/>
        <v/>
      </c>
      <c r="L1343" s="496"/>
    </row>
    <row r="1344" spans="1:12" hidden="1">
      <c r="A1344" s="9">
        <v>80</v>
      </c>
      <c r="B1344" s="1202"/>
      <c r="C1344" s="1203">
        <v>1052</v>
      </c>
      <c r="D1344" s="1204" t="s">
        <v>799</v>
      </c>
      <c r="E1344" s="622"/>
      <c r="F1344" s="631">
        <f t="shared" si="241"/>
        <v>0</v>
      </c>
      <c r="G1344" s="546"/>
      <c r="H1344" s="547"/>
      <c r="I1344" s="547"/>
      <c r="J1344" s="548"/>
      <c r="K1344" s="1526" t="str">
        <f t="shared" si="236"/>
        <v/>
      </c>
      <c r="L1344" s="496"/>
    </row>
    <row r="1345" spans="1:12" hidden="1">
      <c r="A1345" s="9">
        <v>80</v>
      </c>
      <c r="B1345" s="1202"/>
      <c r="C1345" s="1221">
        <v>1053</v>
      </c>
      <c r="D1345" s="1222" t="s">
        <v>1221</v>
      </c>
      <c r="E1345" s="1509"/>
      <c r="F1345" s="636">
        <f t="shared" si="241"/>
        <v>0</v>
      </c>
      <c r="G1345" s="549"/>
      <c r="H1345" s="550"/>
      <c r="I1345" s="550"/>
      <c r="J1345" s="551"/>
      <c r="K1345" s="1526" t="str">
        <f t="shared" si="236"/>
        <v/>
      </c>
      <c r="L1345" s="496"/>
    </row>
    <row r="1346" spans="1:12" hidden="1">
      <c r="A1346" s="9">
        <v>85</v>
      </c>
      <c r="B1346" s="1202"/>
      <c r="C1346" s="1219">
        <v>1062</v>
      </c>
      <c r="D1346" s="1220" t="s">
        <v>800</v>
      </c>
      <c r="E1346" s="1508"/>
      <c r="F1346" s="634">
        <f t="shared" si="241"/>
        <v>0</v>
      </c>
      <c r="G1346" s="552"/>
      <c r="H1346" s="553"/>
      <c r="I1346" s="553"/>
      <c r="J1346" s="554"/>
      <c r="K1346" s="1526" t="str">
        <f t="shared" si="236"/>
        <v/>
      </c>
      <c r="L1346" s="496"/>
    </row>
    <row r="1347" spans="1:12" hidden="1">
      <c r="A1347" s="9">
        <v>90</v>
      </c>
      <c r="B1347" s="1202"/>
      <c r="C1347" s="1221">
        <v>1063</v>
      </c>
      <c r="D1347" s="1224" t="s">
        <v>1178</v>
      </c>
      <c r="E1347" s="1509"/>
      <c r="F1347" s="636">
        <f t="shared" si="241"/>
        <v>0</v>
      </c>
      <c r="G1347" s="549"/>
      <c r="H1347" s="550"/>
      <c r="I1347" s="550"/>
      <c r="J1347" s="551"/>
      <c r="K1347" s="1526" t="str">
        <f t="shared" si="236"/>
        <v/>
      </c>
      <c r="L1347" s="496"/>
    </row>
    <row r="1348" spans="1:12" hidden="1">
      <c r="A1348" s="9">
        <v>90</v>
      </c>
      <c r="B1348" s="1202"/>
      <c r="C1348" s="1225">
        <v>1069</v>
      </c>
      <c r="D1348" s="1226" t="s">
        <v>801</v>
      </c>
      <c r="E1348" s="1510"/>
      <c r="F1348" s="638">
        <f t="shared" si="241"/>
        <v>0</v>
      </c>
      <c r="G1348" s="735"/>
      <c r="H1348" s="736"/>
      <c r="I1348" s="736"/>
      <c r="J1348" s="700"/>
      <c r="K1348" s="1526" t="str">
        <f t="shared" si="236"/>
        <v/>
      </c>
      <c r="L1348" s="496"/>
    </row>
    <row r="1349" spans="1:12" hidden="1">
      <c r="A1349" s="8">
        <v>115</v>
      </c>
      <c r="B1349" s="1196"/>
      <c r="C1349" s="1219">
        <v>1091</v>
      </c>
      <c r="D1349" s="1223" t="s">
        <v>1222</v>
      </c>
      <c r="E1349" s="1508"/>
      <c r="F1349" s="634">
        <f t="shared" si="241"/>
        <v>0</v>
      </c>
      <c r="G1349" s="552"/>
      <c r="H1349" s="553"/>
      <c r="I1349" s="553"/>
      <c r="J1349" s="554"/>
      <c r="K1349" s="1526" t="str">
        <f t="shared" si="236"/>
        <v/>
      </c>
      <c r="L1349" s="496"/>
    </row>
    <row r="1350" spans="1:12" hidden="1">
      <c r="A1350" s="8">
        <v>125</v>
      </c>
      <c r="B1350" s="1202"/>
      <c r="C1350" s="1203">
        <v>1092</v>
      </c>
      <c r="D1350" s="1204" t="s">
        <v>984</v>
      </c>
      <c r="E1350" s="622"/>
      <c r="F1350" s="631">
        <f t="shared" si="241"/>
        <v>0</v>
      </c>
      <c r="G1350" s="546"/>
      <c r="H1350" s="547"/>
      <c r="I1350" s="547"/>
      <c r="J1350" s="548"/>
      <c r="K1350" s="1526" t="str">
        <f t="shared" si="236"/>
        <v/>
      </c>
      <c r="L1350" s="496"/>
    </row>
    <row r="1351" spans="1:12" hidden="1">
      <c r="A1351" s="9">
        <v>130</v>
      </c>
      <c r="B1351" s="1202"/>
      <c r="C1351" s="1199">
        <v>1098</v>
      </c>
      <c r="D1351" s="1227" t="s">
        <v>802</v>
      </c>
      <c r="E1351" s="626"/>
      <c r="F1351" s="630">
        <f t="shared" si="241"/>
        <v>0</v>
      </c>
      <c r="G1351" s="555"/>
      <c r="H1351" s="556"/>
      <c r="I1351" s="556"/>
      <c r="J1351" s="557"/>
      <c r="K1351" s="1526" t="str">
        <f t="shared" si="236"/>
        <v/>
      </c>
      <c r="L1351" s="496"/>
    </row>
    <row r="1352" spans="1:12" hidden="1">
      <c r="A1352" s="9">
        <v>135</v>
      </c>
      <c r="B1352" s="1195">
        <v>1900</v>
      </c>
      <c r="C1352" s="2143" t="s">
        <v>2014</v>
      </c>
      <c r="D1352" s="2143"/>
      <c r="E1352" s="465">
        <f t="shared" ref="E1352:J1352" si="242">SUM(E1353:E1355)</f>
        <v>0</v>
      </c>
      <c r="F1352" s="466">
        <f t="shared" si="242"/>
        <v>0</v>
      </c>
      <c r="G1352" s="576">
        <f t="shared" si="242"/>
        <v>0</v>
      </c>
      <c r="H1352" s="577">
        <f t="shared" si="242"/>
        <v>0</v>
      </c>
      <c r="I1352" s="577">
        <f t="shared" si="242"/>
        <v>0</v>
      </c>
      <c r="J1352" s="578">
        <f t="shared" si="242"/>
        <v>0</v>
      </c>
      <c r="K1352" s="1526" t="str">
        <f t="shared" si="236"/>
        <v/>
      </c>
      <c r="L1352" s="496"/>
    </row>
    <row r="1353" spans="1:12" ht="31.5" hidden="1">
      <c r="A1353" s="9">
        <v>140</v>
      </c>
      <c r="B1353" s="1202"/>
      <c r="C1353" s="1197">
        <v>1901</v>
      </c>
      <c r="D1353" s="1228" t="s">
        <v>2015</v>
      </c>
      <c r="E1353" s="620"/>
      <c r="F1353" s="629">
        <f>G1353+H1353+I1353+J1353</f>
        <v>0</v>
      </c>
      <c r="G1353" s="543"/>
      <c r="H1353" s="544"/>
      <c r="I1353" s="544"/>
      <c r="J1353" s="545"/>
      <c r="K1353" s="1526" t="str">
        <f t="shared" si="236"/>
        <v/>
      </c>
      <c r="L1353" s="496"/>
    </row>
    <row r="1354" spans="1:12" ht="31.5" hidden="1">
      <c r="A1354" s="9">
        <v>145</v>
      </c>
      <c r="B1354" s="1229"/>
      <c r="C1354" s="1203">
        <v>1981</v>
      </c>
      <c r="D1354" s="1230" t="s">
        <v>2016</v>
      </c>
      <c r="E1354" s="622"/>
      <c r="F1354" s="631">
        <f>G1354+H1354+I1354+J1354</f>
        <v>0</v>
      </c>
      <c r="G1354" s="546"/>
      <c r="H1354" s="547"/>
      <c r="I1354" s="547"/>
      <c r="J1354" s="548"/>
      <c r="K1354" s="1526" t="str">
        <f t="shared" si="236"/>
        <v/>
      </c>
      <c r="L1354" s="496"/>
    </row>
    <row r="1355" spans="1:12" ht="31.5" hidden="1">
      <c r="A1355" s="9">
        <v>150</v>
      </c>
      <c r="B1355" s="1202"/>
      <c r="C1355" s="1199">
        <v>1991</v>
      </c>
      <c r="D1355" s="1231" t="s">
        <v>2017</v>
      </c>
      <c r="E1355" s="626"/>
      <c r="F1355" s="630">
        <f>G1355+H1355+I1355+J1355</f>
        <v>0</v>
      </c>
      <c r="G1355" s="555"/>
      <c r="H1355" s="556"/>
      <c r="I1355" s="556"/>
      <c r="J1355" s="557"/>
      <c r="K1355" s="1526" t="str">
        <f t="shared" si="236"/>
        <v/>
      </c>
      <c r="L1355" s="496"/>
    </row>
    <row r="1356" spans="1:12" hidden="1">
      <c r="A1356" s="9">
        <v>155</v>
      </c>
      <c r="B1356" s="1195">
        <v>2100</v>
      </c>
      <c r="C1356" s="2143" t="s">
        <v>968</v>
      </c>
      <c r="D1356" s="2143"/>
      <c r="E1356" s="465">
        <f t="shared" ref="E1356:J1356" si="243">SUM(E1357:E1361)</f>
        <v>0</v>
      </c>
      <c r="F1356" s="466">
        <f t="shared" si="243"/>
        <v>0</v>
      </c>
      <c r="G1356" s="576">
        <f t="shared" si="243"/>
        <v>0</v>
      </c>
      <c r="H1356" s="577">
        <f t="shared" si="243"/>
        <v>0</v>
      </c>
      <c r="I1356" s="577">
        <f t="shared" si="243"/>
        <v>0</v>
      </c>
      <c r="J1356" s="578">
        <f t="shared" si="243"/>
        <v>0</v>
      </c>
      <c r="K1356" s="1526" t="str">
        <f t="shared" si="236"/>
        <v/>
      </c>
      <c r="L1356" s="496"/>
    </row>
    <row r="1357" spans="1:12" hidden="1">
      <c r="A1357" s="9">
        <v>160</v>
      </c>
      <c r="B1357" s="1202"/>
      <c r="C1357" s="1197">
        <v>2110</v>
      </c>
      <c r="D1357" s="1232" t="s">
        <v>803</v>
      </c>
      <c r="E1357" s="620"/>
      <c r="F1357" s="629">
        <f>G1357+H1357+I1357+J1357</f>
        <v>0</v>
      </c>
      <c r="G1357" s="543"/>
      <c r="H1357" s="544"/>
      <c r="I1357" s="544"/>
      <c r="J1357" s="545"/>
      <c r="K1357" s="1526" t="str">
        <f t="shared" si="236"/>
        <v/>
      </c>
      <c r="L1357" s="496"/>
    </row>
    <row r="1358" spans="1:12" hidden="1">
      <c r="A1358" s="9">
        <v>165</v>
      </c>
      <c r="B1358" s="1229"/>
      <c r="C1358" s="1203">
        <v>2120</v>
      </c>
      <c r="D1358" s="1206" t="s">
        <v>804</v>
      </c>
      <c r="E1358" s="622"/>
      <c r="F1358" s="631">
        <f>G1358+H1358+I1358+J1358</f>
        <v>0</v>
      </c>
      <c r="G1358" s="546"/>
      <c r="H1358" s="547"/>
      <c r="I1358" s="547"/>
      <c r="J1358" s="548"/>
      <c r="K1358" s="1526" t="str">
        <f t="shared" si="236"/>
        <v/>
      </c>
      <c r="L1358" s="496"/>
    </row>
    <row r="1359" spans="1:12" hidden="1">
      <c r="A1359" s="9">
        <v>175</v>
      </c>
      <c r="B1359" s="1229"/>
      <c r="C1359" s="1203">
        <v>2125</v>
      </c>
      <c r="D1359" s="1206" t="s">
        <v>921</v>
      </c>
      <c r="E1359" s="622"/>
      <c r="F1359" s="631">
        <f>G1359+H1359+I1359+J1359</f>
        <v>0</v>
      </c>
      <c r="G1359" s="546"/>
      <c r="H1359" s="547"/>
      <c r="I1359" s="1490">
        <v>0</v>
      </c>
      <c r="J1359" s="548"/>
      <c r="K1359" s="1526" t="str">
        <f t="shared" si="236"/>
        <v/>
      </c>
      <c r="L1359" s="496"/>
    </row>
    <row r="1360" spans="1:12" hidden="1">
      <c r="A1360" s="9">
        <v>180</v>
      </c>
      <c r="B1360" s="1201"/>
      <c r="C1360" s="1203">
        <v>2140</v>
      </c>
      <c r="D1360" s="1206" t="s">
        <v>806</v>
      </c>
      <c r="E1360" s="622"/>
      <c r="F1360" s="631">
        <f>G1360+H1360+I1360+J1360</f>
        <v>0</v>
      </c>
      <c r="G1360" s="546"/>
      <c r="H1360" s="547"/>
      <c r="I1360" s="1490">
        <v>0</v>
      </c>
      <c r="J1360" s="548"/>
      <c r="K1360" s="1526" t="str">
        <f t="shared" si="236"/>
        <v/>
      </c>
      <c r="L1360" s="496"/>
    </row>
    <row r="1361" spans="1:12" hidden="1">
      <c r="A1361" s="9">
        <v>185</v>
      </c>
      <c r="B1361" s="1202"/>
      <c r="C1361" s="1199">
        <v>2190</v>
      </c>
      <c r="D1361" s="1233" t="s">
        <v>807</v>
      </c>
      <c r="E1361" s="626"/>
      <c r="F1361" s="630">
        <f>G1361+H1361+I1361+J1361</f>
        <v>0</v>
      </c>
      <c r="G1361" s="555"/>
      <c r="H1361" s="556"/>
      <c r="I1361" s="1492">
        <v>0</v>
      </c>
      <c r="J1361" s="557"/>
      <c r="K1361" s="1526" t="str">
        <f t="shared" si="236"/>
        <v/>
      </c>
      <c r="L1361" s="496"/>
    </row>
    <row r="1362" spans="1:12" hidden="1">
      <c r="A1362" s="9">
        <v>190</v>
      </c>
      <c r="B1362" s="1195">
        <v>2200</v>
      </c>
      <c r="C1362" s="2143" t="s">
        <v>808</v>
      </c>
      <c r="D1362" s="2143"/>
      <c r="E1362" s="465">
        <f t="shared" ref="E1362:J1362" si="244">SUM(E1363:E1364)</f>
        <v>0</v>
      </c>
      <c r="F1362" s="466">
        <f t="shared" si="244"/>
        <v>0</v>
      </c>
      <c r="G1362" s="576">
        <f t="shared" si="244"/>
        <v>0</v>
      </c>
      <c r="H1362" s="577">
        <f t="shared" si="244"/>
        <v>0</v>
      </c>
      <c r="I1362" s="577">
        <f t="shared" si="244"/>
        <v>0</v>
      </c>
      <c r="J1362" s="578">
        <f t="shared" si="244"/>
        <v>0</v>
      </c>
      <c r="K1362" s="1526" t="str">
        <f t="shared" si="236"/>
        <v/>
      </c>
      <c r="L1362" s="496"/>
    </row>
    <row r="1363" spans="1:12" hidden="1">
      <c r="A1363" s="9">
        <v>200</v>
      </c>
      <c r="B1363" s="1202"/>
      <c r="C1363" s="1197">
        <v>2221</v>
      </c>
      <c r="D1363" s="1198" t="s">
        <v>1161</v>
      </c>
      <c r="E1363" s="620"/>
      <c r="F1363" s="629">
        <f t="shared" ref="F1363:F1368" si="245">G1363+H1363+I1363+J1363</f>
        <v>0</v>
      </c>
      <c r="G1363" s="543"/>
      <c r="H1363" s="544"/>
      <c r="I1363" s="544"/>
      <c r="J1363" s="545"/>
      <c r="K1363" s="1526" t="str">
        <f t="shared" si="236"/>
        <v/>
      </c>
      <c r="L1363" s="496"/>
    </row>
    <row r="1364" spans="1:12" hidden="1">
      <c r="A1364" s="9">
        <v>200</v>
      </c>
      <c r="B1364" s="1202"/>
      <c r="C1364" s="1199">
        <v>2224</v>
      </c>
      <c r="D1364" s="1200" t="s">
        <v>809</v>
      </c>
      <c r="E1364" s="626"/>
      <c r="F1364" s="630">
        <f t="shared" si="245"/>
        <v>0</v>
      </c>
      <c r="G1364" s="555"/>
      <c r="H1364" s="556"/>
      <c r="I1364" s="556"/>
      <c r="J1364" s="557"/>
      <c r="K1364" s="1526" t="str">
        <f t="shared" si="236"/>
        <v/>
      </c>
      <c r="L1364" s="496"/>
    </row>
    <row r="1365" spans="1:12" hidden="1">
      <c r="A1365" s="9">
        <v>205</v>
      </c>
      <c r="B1365" s="1195">
        <v>2500</v>
      </c>
      <c r="C1365" s="2143" t="s">
        <v>810</v>
      </c>
      <c r="D1365" s="2145"/>
      <c r="E1365" s="1507"/>
      <c r="F1365" s="466">
        <f t="shared" si="245"/>
        <v>0</v>
      </c>
      <c r="G1365" s="1309"/>
      <c r="H1365" s="1310"/>
      <c r="I1365" s="1310"/>
      <c r="J1365" s="1311"/>
      <c r="K1365" s="1526" t="str">
        <f t="shared" si="236"/>
        <v/>
      </c>
      <c r="L1365" s="496"/>
    </row>
    <row r="1366" spans="1:12" hidden="1">
      <c r="A1366" s="9">
        <v>210</v>
      </c>
      <c r="B1366" s="1195">
        <v>2600</v>
      </c>
      <c r="C1366" s="2146" t="s">
        <v>811</v>
      </c>
      <c r="D1366" s="2147"/>
      <c r="E1366" s="1507"/>
      <c r="F1366" s="466">
        <f t="shared" si="245"/>
        <v>0</v>
      </c>
      <c r="G1366" s="1309"/>
      <c r="H1366" s="1310"/>
      <c r="I1366" s="1310"/>
      <c r="J1366" s="1311"/>
      <c r="K1366" s="1526" t="str">
        <f t="shared" si="236"/>
        <v/>
      </c>
      <c r="L1366" s="496"/>
    </row>
    <row r="1367" spans="1:12" hidden="1">
      <c r="A1367" s="9">
        <v>215</v>
      </c>
      <c r="B1367" s="1195">
        <v>2700</v>
      </c>
      <c r="C1367" s="2146" t="s">
        <v>812</v>
      </c>
      <c r="D1367" s="2147"/>
      <c r="E1367" s="1507"/>
      <c r="F1367" s="466">
        <f t="shared" si="245"/>
        <v>0</v>
      </c>
      <c r="G1367" s="1309"/>
      <c r="H1367" s="1310"/>
      <c r="I1367" s="1310"/>
      <c r="J1367" s="1311"/>
      <c r="K1367" s="1526" t="str">
        <f t="shared" si="236"/>
        <v/>
      </c>
      <c r="L1367" s="496"/>
    </row>
    <row r="1368" spans="1:12" hidden="1">
      <c r="A1368" s="8">
        <v>220</v>
      </c>
      <c r="B1368" s="1195">
        <v>2800</v>
      </c>
      <c r="C1368" s="2146" t="s">
        <v>201</v>
      </c>
      <c r="D1368" s="2147"/>
      <c r="E1368" s="1507"/>
      <c r="F1368" s="466">
        <f t="shared" si="245"/>
        <v>0</v>
      </c>
      <c r="G1368" s="1309"/>
      <c r="H1368" s="1310"/>
      <c r="I1368" s="1310"/>
      <c r="J1368" s="1311"/>
      <c r="K1368" s="1526" t="str">
        <f t="shared" si="236"/>
        <v/>
      </c>
      <c r="L1368" s="496"/>
    </row>
    <row r="1369" spans="1:12" ht="36" hidden="1" customHeight="1">
      <c r="A1369" s="9">
        <v>225</v>
      </c>
      <c r="B1369" s="1195">
        <v>2900</v>
      </c>
      <c r="C1369" s="2143" t="s">
        <v>813</v>
      </c>
      <c r="D1369" s="2143"/>
      <c r="E1369" s="465">
        <f t="shared" ref="E1369:J1369" si="246">SUM(E1370:E1377)</f>
        <v>0</v>
      </c>
      <c r="F1369" s="466">
        <f t="shared" si="246"/>
        <v>0</v>
      </c>
      <c r="G1369" s="576">
        <f t="shared" si="246"/>
        <v>0</v>
      </c>
      <c r="H1369" s="577">
        <f t="shared" si="246"/>
        <v>0</v>
      </c>
      <c r="I1369" s="577">
        <f t="shared" si="246"/>
        <v>0</v>
      </c>
      <c r="J1369" s="578">
        <f t="shared" si="246"/>
        <v>0</v>
      </c>
      <c r="K1369" s="1526" t="str">
        <f t="shared" si="236"/>
        <v/>
      </c>
      <c r="L1369" s="496"/>
    </row>
    <row r="1370" spans="1:12" hidden="1">
      <c r="A1370" s="9">
        <v>230</v>
      </c>
      <c r="B1370" s="1234"/>
      <c r="C1370" s="1197">
        <v>2910</v>
      </c>
      <c r="D1370" s="1235" t="s">
        <v>619</v>
      </c>
      <c r="E1370" s="620"/>
      <c r="F1370" s="629">
        <f t="shared" ref="F1370:F1377" si="247">G1370+H1370+I1370+J1370</f>
        <v>0</v>
      </c>
      <c r="G1370" s="543"/>
      <c r="H1370" s="544"/>
      <c r="I1370" s="544"/>
      <c r="J1370" s="545"/>
      <c r="K1370" s="1526" t="str">
        <f t="shared" si="236"/>
        <v/>
      </c>
      <c r="L1370" s="496"/>
    </row>
    <row r="1371" spans="1:12" hidden="1">
      <c r="A1371" s="9">
        <v>245</v>
      </c>
      <c r="B1371" s="1234"/>
      <c r="C1371" s="1221">
        <v>2920</v>
      </c>
      <c r="D1371" s="1236" t="s">
        <v>618</v>
      </c>
      <c r="E1371" s="1509"/>
      <c r="F1371" s="636">
        <f>G1371+H1371+I1371+J1371</f>
        <v>0</v>
      </c>
      <c r="G1371" s="549"/>
      <c r="H1371" s="550"/>
      <c r="I1371" s="550"/>
      <c r="J1371" s="551"/>
      <c r="K1371" s="1526" t="str">
        <f t="shared" si="236"/>
        <v/>
      </c>
      <c r="L1371" s="496"/>
    </row>
    <row r="1372" spans="1:12" ht="31.5" hidden="1">
      <c r="A1372" s="8">
        <v>220</v>
      </c>
      <c r="B1372" s="1234"/>
      <c r="C1372" s="1221">
        <v>2969</v>
      </c>
      <c r="D1372" s="1236" t="s">
        <v>814</v>
      </c>
      <c r="E1372" s="1509"/>
      <c r="F1372" s="636">
        <f t="shared" si="247"/>
        <v>0</v>
      </c>
      <c r="G1372" s="549"/>
      <c r="H1372" s="550"/>
      <c r="I1372" s="550"/>
      <c r="J1372" s="551"/>
      <c r="K1372" s="1526" t="str">
        <f t="shared" si="236"/>
        <v/>
      </c>
      <c r="L1372" s="496"/>
    </row>
    <row r="1373" spans="1:12" ht="31.5" hidden="1">
      <c r="A1373" s="9">
        <v>225</v>
      </c>
      <c r="B1373" s="1234"/>
      <c r="C1373" s="1237">
        <v>2970</v>
      </c>
      <c r="D1373" s="1238" t="s">
        <v>815</v>
      </c>
      <c r="E1373" s="1511"/>
      <c r="F1373" s="640">
        <f t="shared" si="247"/>
        <v>0</v>
      </c>
      <c r="G1373" s="743"/>
      <c r="H1373" s="744"/>
      <c r="I1373" s="744"/>
      <c r="J1373" s="719"/>
      <c r="K1373" s="1526" t="str">
        <f t="shared" si="236"/>
        <v/>
      </c>
      <c r="L1373" s="496"/>
    </row>
    <row r="1374" spans="1:12" hidden="1">
      <c r="A1374" s="9">
        <v>230</v>
      </c>
      <c r="B1374" s="1234"/>
      <c r="C1374" s="1225">
        <v>2989</v>
      </c>
      <c r="D1374" s="1239" t="s">
        <v>816</v>
      </c>
      <c r="E1374" s="1510"/>
      <c r="F1374" s="638">
        <f t="shared" si="247"/>
        <v>0</v>
      </c>
      <c r="G1374" s="735"/>
      <c r="H1374" s="736"/>
      <c r="I1374" s="736"/>
      <c r="J1374" s="700"/>
      <c r="K1374" s="1526" t="str">
        <f t="shared" si="236"/>
        <v/>
      </c>
      <c r="L1374" s="496"/>
    </row>
    <row r="1375" spans="1:12" ht="31.5" hidden="1">
      <c r="A1375" s="9">
        <v>235</v>
      </c>
      <c r="B1375" s="1202"/>
      <c r="C1375" s="1219">
        <v>2990</v>
      </c>
      <c r="D1375" s="1240" t="s">
        <v>620</v>
      </c>
      <c r="E1375" s="1508"/>
      <c r="F1375" s="634">
        <f>G1375+H1375+I1375+J1375</f>
        <v>0</v>
      </c>
      <c r="G1375" s="552"/>
      <c r="H1375" s="553"/>
      <c r="I1375" s="553"/>
      <c r="J1375" s="554"/>
      <c r="K1375" s="1526" t="str">
        <f t="shared" si="236"/>
        <v/>
      </c>
      <c r="L1375" s="496"/>
    </row>
    <row r="1376" spans="1:12" hidden="1">
      <c r="A1376" s="9">
        <v>240</v>
      </c>
      <c r="B1376" s="1202"/>
      <c r="C1376" s="1219">
        <v>2991</v>
      </c>
      <c r="D1376" s="1240" t="s">
        <v>817</v>
      </c>
      <c r="E1376" s="1508"/>
      <c r="F1376" s="634">
        <f t="shared" si="247"/>
        <v>0</v>
      </c>
      <c r="G1376" s="552"/>
      <c r="H1376" s="553"/>
      <c r="I1376" s="553"/>
      <c r="J1376" s="554"/>
      <c r="K1376" s="1526" t="str">
        <f t="shared" si="236"/>
        <v/>
      </c>
      <c r="L1376" s="496"/>
    </row>
    <row r="1377" spans="1:12" hidden="1">
      <c r="A1377" s="9">
        <v>245</v>
      </c>
      <c r="B1377" s="1202"/>
      <c r="C1377" s="1199">
        <v>2992</v>
      </c>
      <c r="D1377" s="1241" t="s">
        <v>818</v>
      </c>
      <c r="E1377" s="626"/>
      <c r="F1377" s="630">
        <f t="shared" si="247"/>
        <v>0</v>
      </c>
      <c r="G1377" s="555"/>
      <c r="H1377" s="556"/>
      <c r="I1377" s="556"/>
      <c r="J1377" s="557"/>
      <c r="K1377" s="1526" t="str">
        <f t="shared" si="236"/>
        <v/>
      </c>
      <c r="L1377" s="496"/>
    </row>
    <row r="1378" spans="1:12" hidden="1">
      <c r="A1378" s="8">
        <v>250</v>
      </c>
      <c r="B1378" s="1195">
        <v>3300</v>
      </c>
      <c r="C1378" s="1242" t="s">
        <v>819</v>
      </c>
      <c r="D1378" s="1361"/>
      <c r="E1378" s="465">
        <f t="shared" ref="E1378:J1378" si="248">SUM(E1379:E1384)</f>
        <v>0</v>
      </c>
      <c r="F1378" s="466">
        <f t="shared" si="248"/>
        <v>0</v>
      </c>
      <c r="G1378" s="576">
        <f t="shared" si="248"/>
        <v>0</v>
      </c>
      <c r="H1378" s="577">
        <f t="shared" si="248"/>
        <v>0</v>
      </c>
      <c r="I1378" s="577">
        <f t="shared" si="248"/>
        <v>0</v>
      </c>
      <c r="J1378" s="578">
        <f t="shared" si="248"/>
        <v>0</v>
      </c>
      <c r="K1378" s="1526" t="str">
        <f t="shared" si="236"/>
        <v/>
      </c>
      <c r="L1378" s="496"/>
    </row>
    <row r="1379" spans="1:12" hidden="1">
      <c r="A1379" s="9">
        <v>255</v>
      </c>
      <c r="B1379" s="1201"/>
      <c r="C1379" s="1197">
        <v>3301</v>
      </c>
      <c r="D1379" s="1243" t="s">
        <v>820</v>
      </c>
      <c r="E1379" s="620"/>
      <c r="F1379" s="629">
        <f t="shared" ref="F1379:F1387" si="249">G1379+H1379+I1379+J1379</f>
        <v>0</v>
      </c>
      <c r="G1379" s="543"/>
      <c r="H1379" s="544"/>
      <c r="I1379" s="1488">
        <v>0</v>
      </c>
      <c r="J1379" s="750">
        <v>0</v>
      </c>
      <c r="K1379" s="1526" t="str">
        <f t="shared" si="236"/>
        <v/>
      </c>
      <c r="L1379" s="496"/>
    </row>
    <row r="1380" spans="1:12" hidden="1">
      <c r="A1380" s="9">
        <v>265</v>
      </c>
      <c r="B1380" s="1201"/>
      <c r="C1380" s="1203">
        <v>3302</v>
      </c>
      <c r="D1380" s="1244" t="s">
        <v>922</v>
      </c>
      <c r="E1380" s="622"/>
      <c r="F1380" s="631">
        <f t="shared" si="249"/>
        <v>0</v>
      </c>
      <c r="G1380" s="546"/>
      <c r="H1380" s="547"/>
      <c r="I1380" s="1490">
        <v>0</v>
      </c>
      <c r="J1380" s="751">
        <v>0</v>
      </c>
      <c r="K1380" s="1526" t="str">
        <f t="shared" si="236"/>
        <v/>
      </c>
      <c r="L1380" s="496"/>
    </row>
    <row r="1381" spans="1:12" hidden="1">
      <c r="A1381" s="8">
        <v>270</v>
      </c>
      <c r="B1381" s="1201"/>
      <c r="C1381" s="1203">
        <v>3303</v>
      </c>
      <c r="D1381" s="1244" t="s">
        <v>821</v>
      </c>
      <c r="E1381" s="622"/>
      <c r="F1381" s="631">
        <f t="shared" si="249"/>
        <v>0</v>
      </c>
      <c r="G1381" s="546"/>
      <c r="H1381" s="547"/>
      <c r="I1381" s="1490">
        <v>0</v>
      </c>
      <c r="J1381" s="751">
        <v>0</v>
      </c>
      <c r="K1381" s="1526" t="str">
        <f t="shared" si="236"/>
        <v/>
      </c>
      <c r="L1381" s="496"/>
    </row>
    <row r="1382" spans="1:12" hidden="1">
      <c r="A1382" s="8">
        <v>290</v>
      </c>
      <c r="B1382" s="1201"/>
      <c r="C1382" s="1203">
        <v>3304</v>
      </c>
      <c r="D1382" s="1244" t="s">
        <v>822</v>
      </c>
      <c r="E1382" s="622"/>
      <c r="F1382" s="631">
        <f t="shared" si="249"/>
        <v>0</v>
      </c>
      <c r="G1382" s="546"/>
      <c r="H1382" s="547"/>
      <c r="I1382" s="1490">
        <v>0</v>
      </c>
      <c r="J1382" s="751">
        <v>0</v>
      </c>
      <c r="K1382" s="1526" t="str">
        <f t="shared" si="236"/>
        <v/>
      </c>
      <c r="L1382" s="496"/>
    </row>
    <row r="1383" spans="1:12" hidden="1">
      <c r="A1383" s="17">
        <v>320</v>
      </c>
      <c r="B1383" s="1201"/>
      <c r="C1383" s="1203">
        <v>3305</v>
      </c>
      <c r="D1383" s="1244" t="s">
        <v>823</v>
      </c>
      <c r="E1383" s="622"/>
      <c r="F1383" s="631">
        <f t="shared" si="249"/>
        <v>0</v>
      </c>
      <c r="G1383" s="546"/>
      <c r="H1383" s="547"/>
      <c r="I1383" s="1490">
        <v>0</v>
      </c>
      <c r="J1383" s="751">
        <v>0</v>
      </c>
      <c r="K1383" s="1526" t="str">
        <f t="shared" si="236"/>
        <v/>
      </c>
      <c r="L1383" s="496"/>
    </row>
    <row r="1384" spans="1:12" ht="31.5" hidden="1">
      <c r="A1384" s="8">
        <v>330</v>
      </c>
      <c r="B1384" s="1201"/>
      <c r="C1384" s="1199">
        <v>3306</v>
      </c>
      <c r="D1384" s="1245" t="s">
        <v>202</v>
      </c>
      <c r="E1384" s="626"/>
      <c r="F1384" s="630">
        <f t="shared" si="249"/>
        <v>0</v>
      </c>
      <c r="G1384" s="555"/>
      <c r="H1384" s="556"/>
      <c r="I1384" s="1492">
        <v>0</v>
      </c>
      <c r="J1384" s="1497">
        <v>0</v>
      </c>
      <c r="K1384" s="1526" t="str">
        <f t="shared" si="236"/>
        <v/>
      </c>
      <c r="L1384" s="496"/>
    </row>
    <row r="1385" spans="1:12" hidden="1">
      <c r="A1385" s="8">
        <v>350</v>
      </c>
      <c r="B1385" s="1195">
        <v>3900</v>
      </c>
      <c r="C1385" s="2143" t="s">
        <v>824</v>
      </c>
      <c r="D1385" s="2143"/>
      <c r="E1385" s="1507"/>
      <c r="F1385" s="466">
        <f t="shared" si="249"/>
        <v>0</v>
      </c>
      <c r="G1385" s="1309"/>
      <c r="H1385" s="1310"/>
      <c r="I1385" s="1310"/>
      <c r="J1385" s="1311"/>
      <c r="K1385" s="1526" t="str">
        <f t="shared" ref="K1385:K1432" si="250">(IF($E1385&lt;&gt;0,$K$2,IF($F1385&lt;&gt;0,$K$2,IF($G1385&lt;&gt;0,$K$2,IF($H1385&lt;&gt;0,$K$2,IF($I1385&lt;&gt;0,$K$2,IF($J1385&lt;&gt;0,$K$2,"")))))))</f>
        <v/>
      </c>
      <c r="L1385" s="496"/>
    </row>
    <row r="1386" spans="1:12" hidden="1">
      <c r="A1386" s="9">
        <v>355</v>
      </c>
      <c r="B1386" s="1195">
        <v>4000</v>
      </c>
      <c r="C1386" s="2143" t="s">
        <v>825</v>
      </c>
      <c r="D1386" s="2143"/>
      <c r="E1386" s="1507"/>
      <c r="F1386" s="466">
        <f t="shared" si="249"/>
        <v>0</v>
      </c>
      <c r="G1386" s="1309"/>
      <c r="H1386" s="1310"/>
      <c r="I1386" s="1310"/>
      <c r="J1386" s="1311"/>
      <c r="K1386" s="1526" t="str">
        <f t="shared" si="250"/>
        <v/>
      </c>
      <c r="L1386" s="496"/>
    </row>
    <row r="1387" spans="1:12" hidden="1">
      <c r="A1387" s="9">
        <v>375</v>
      </c>
      <c r="B1387" s="1195">
        <v>4100</v>
      </c>
      <c r="C1387" s="2143" t="s">
        <v>826</v>
      </c>
      <c r="D1387" s="2143"/>
      <c r="E1387" s="1507"/>
      <c r="F1387" s="466">
        <f t="shared" si="249"/>
        <v>0</v>
      </c>
      <c r="G1387" s="1309"/>
      <c r="H1387" s="1310"/>
      <c r="I1387" s="1310"/>
      <c r="J1387" s="1311"/>
      <c r="K1387" s="1526" t="str">
        <f t="shared" si="250"/>
        <v/>
      </c>
      <c r="L1387" s="496"/>
    </row>
    <row r="1388" spans="1:12" hidden="1">
      <c r="A1388" s="9">
        <v>375</v>
      </c>
      <c r="B1388" s="1195">
        <v>4200</v>
      </c>
      <c r="C1388" s="2143" t="s">
        <v>827</v>
      </c>
      <c r="D1388" s="2143"/>
      <c r="E1388" s="465">
        <f t="shared" ref="E1388:J1388" si="251">SUM(E1389:E1394)</f>
        <v>0</v>
      </c>
      <c r="F1388" s="466">
        <f t="shared" si="251"/>
        <v>0</v>
      </c>
      <c r="G1388" s="576">
        <f t="shared" si="251"/>
        <v>0</v>
      </c>
      <c r="H1388" s="577">
        <f t="shared" si="251"/>
        <v>0</v>
      </c>
      <c r="I1388" s="577">
        <f t="shared" si="251"/>
        <v>0</v>
      </c>
      <c r="J1388" s="578">
        <f t="shared" si="251"/>
        <v>0</v>
      </c>
      <c r="K1388" s="1526" t="str">
        <f t="shared" si="250"/>
        <v/>
      </c>
      <c r="L1388" s="496"/>
    </row>
    <row r="1389" spans="1:12" hidden="1">
      <c r="A1389" s="9">
        <v>380</v>
      </c>
      <c r="B1389" s="1246"/>
      <c r="C1389" s="1197">
        <v>4201</v>
      </c>
      <c r="D1389" s="1198" t="s">
        <v>828</v>
      </c>
      <c r="E1389" s="620"/>
      <c r="F1389" s="629">
        <f t="shared" ref="F1389:F1394" si="252">G1389+H1389+I1389+J1389</f>
        <v>0</v>
      </c>
      <c r="G1389" s="543"/>
      <c r="H1389" s="544"/>
      <c r="I1389" s="544"/>
      <c r="J1389" s="545"/>
      <c r="K1389" s="1526" t="str">
        <f t="shared" si="250"/>
        <v/>
      </c>
      <c r="L1389" s="496"/>
    </row>
    <row r="1390" spans="1:12" hidden="1">
      <c r="A1390" s="9">
        <v>385</v>
      </c>
      <c r="B1390" s="1246"/>
      <c r="C1390" s="1203">
        <v>4202</v>
      </c>
      <c r="D1390" s="1247" t="s">
        <v>829</v>
      </c>
      <c r="E1390" s="622"/>
      <c r="F1390" s="631">
        <f t="shared" si="252"/>
        <v>0</v>
      </c>
      <c r="G1390" s="546"/>
      <c r="H1390" s="547"/>
      <c r="I1390" s="547"/>
      <c r="J1390" s="548"/>
      <c r="K1390" s="1526" t="str">
        <f t="shared" si="250"/>
        <v/>
      </c>
      <c r="L1390" s="496"/>
    </row>
    <row r="1391" spans="1:12" hidden="1">
      <c r="A1391" s="9">
        <v>390</v>
      </c>
      <c r="B1391" s="1246"/>
      <c r="C1391" s="1203">
        <v>4214</v>
      </c>
      <c r="D1391" s="1247" t="s">
        <v>830</v>
      </c>
      <c r="E1391" s="622"/>
      <c r="F1391" s="631">
        <f t="shared" si="252"/>
        <v>0</v>
      </c>
      <c r="G1391" s="546"/>
      <c r="H1391" s="547"/>
      <c r="I1391" s="547"/>
      <c r="J1391" s="548"/>
      <c r="K1391" s="1526" t="str">
        <f t="shared" si="250"/>
        <v/>
      </c>
      <c r="L1391" s="496"/>
    </row>
    <row r="1392" spans="1:12" hidden="1">
      <c r="A1392" s="9">
        <v>390</v>
      </c>
      <c r="B1392" s="1246"/>
      <c r="C1392" s="1203">
        <v>4217</v>
      </c>
      <c r="D1392" s="1247" t="s">
        <v>831</v>
      </c>
      <c r="E1392" s="622"/>
      <c r="F1392" s="631">
        <f t="shared" si="252"/>
        <v>0</v>
      </c>
      <c r="G1392" s="546"/>
      <c r="H1392" s="547"/>
      <c r="I1392" s="547"/>
      <c r="J1392" s="548"/>
      <c r="K1392" s="1526" t="str">
        <f t="shared" si="250"/>
        <v/>
      </c>
      <c r="L1392" s="496"/>
    </row>
    <row r="1393" spans="1:12" ht="31.5" hidden="1">
      <c r="A1393" s="9">
        <v>395</v>
      </c>
      <c r="B1393" s="1246"/>
      <c r="C1393" s="1203">
        <v>4218</v>
      </c>
      <c r="D1393" s="1204" t="s">
        <v>832</v>
      </c>
      <c r="E1393" s="622"/>
      <c r="F1393" s="631">
        <f t="shared" si="252"/>
        <v>0</v>
      </c>
      <c r="G1393" s="546"/>
      <c r="H1393" s="547"/>
      <c r="I1393" s="547"/>
      <c r="J1393" s="548"/>
      <c r="K1393" s="1526" t="str">
        <f t="shared" si="250"/>
        <v/>
      </c>
      <c r="L1393" s="496"/>
    </row>
    <row r="1394" spans="1:12" hidden="1">
      <c r="A1394" s="467">
        <v>397</v>
      </c>
      <c r="B1394" s="1246"/>
      <c r="C1394" s="1199">
        <v>4219</v>
      </c>
      <c r="D1394" s="1231" t="s">
        <v>833</v>
      </c>
      <c r="E1394" s="626"/>
      <c r="F1394" s="630">
        <f t="shared" si="252"/>
        <v>0</v>
      </c>
      <c r="G1394" s="555"/>
      <c r="H1394" s="556"/>
      <c r="I1394" s="556"/>
      <c r="J1394" s="557"/>
      <c r="K1394" s="1526" t="str">
        <f t="shared" si="250"/>
        <v/>
      </c>
      <c r="L1394" s="496"/>
    </row>
    <row r="1395" spans="1:12" hidden="1">
      <c r="A1395" s="7">
        <v>398</v>
      </c>
      <c r="B1395" s="1195">
        <v>4300</v>
      </c>
      <c r="C1395" s="2143" t="s">
        <v>206</v>
      </c>
      <c r="D1395" s="2143"/>
      <c r="E1395" s="465">
        <f t="shared" ref="E1395:J1395" si="253">SUM(E1396:E1398)</f>
        <v>0</v>
      </c>
      <c r="F1395" s="466">
        <f t="shared" si="253"/>
        <v>0</v>
      </c>
      <c r="G1395" s="576">
        <f t="shared" si="253"/>
        <v>0</v>
      </c>
      <c r="H1395" s="577">
        <f t="shared" si="253"/>
        <v>0</v>
      </c>
      <c r="I1395" s="577">
        <f t="shared" si="253"/>
        <v>0</v>
      </c>
      <c r="J1395" s="578">
        <f t="shared" si="253"/>
        <v>0</v>
      </c>
      <c r="K1395" s="1526" t="str">
        <f t="shared" si="250"/>
        <v/>
      </c>
      <c r="L1395" s="496"/>
    </row>
    <row r="1396" spans="1:12" hidden="1">
      <c r="A1396" s="7">
        <v>399</v>
      </c>
      <c r="B1396" s="1246"/>
      <c r="C1396" s="1197">
        <v>4301</v>
      </c>
      <c r="D1396" s="1216" t="s">
        <v>834</v>
      </c>
      <c r="E1396" s="620"/>
      <c r="F1396" s="629">
        <f t="shared" ref="F1396:F1401" si="254">G1396+H1396+I1396+J1396</f>
        <v>0</v>
      </c>
      <c r="G1396" s="543"/>
      <c r="H1396" s="544"/>
      <c r="I1396" s="544"/>
      <c r="J1396" s="545"/>
      <c r="K1396" s="1526" t="str">
        <f t="shared" si="250"/>
        <v/>
      </c>
      <c r="L1396" s="496"/>
    </row>
    <row r="1397" spans="1:12" hidden="1">
      <c r="A1397" s="7">
        <v>400</v>
      </c>
      <c r="B1397" s="1246"/>
      <c r="C1397" s="1203">
        <v>4302</v>
      </c>
      <c r="D1397" s="1247" t="s">
        <v>923</v>
      </c>
      <c r="E1397" s="622"/>
      <c r="F1397" s="631">
        <f t="shared" si="254"/>
        <v>0</v>
      </c>
      <c r="G1397" s="546"/>
      <c r="H1397" s="547"/>
      <c r="I1397" s="547"/>
      <c r="J1397" s="548"/>
      <c r="K1397" s="1526" t="str">
        <f t="shared" si="250"/>
        <v/>
      </c>
      <c r="L1397" s="496"/>
    </row>
    <row r="1398" spans="1:12" hidden="1">
      <c r="A1398" s="7">
        <v>401</v>
      </c>
      <c r="B1398" s="1246"/>
      <c r="C1398" s="1199">
        <v>4309</v>
      </c>
      <c r="D1398" s="1207" t="s">
        <v>836</v>
      </c>
      <c r="E1398" s="626"/>
      <c r="F1398" s="630">
        <f t="shared" si="254"/>
        <v>0</v>
      </c>
      <c r="G1398" s="555"/>
      <c r="H1398" s="556"/>
      <c r="I1398" s="556"/>
      <c r="J1398" s="557"/>
      <c r="K1398" s="1526" t="str">
        <f t="shared" si="250"/>
        <v/>
      </c>
      <c r="L1398" s="496"/>
    </row>
    <row r="1399" spans="1:12" hidden="1">
      <c r="A1399" s="7">
        <v>402</v>
      </c>
      <c r="B1399" s="1195">
        <v>4400</v>
      </c>
      <c r="C1399" s="2143" t="s">
        <v>203</v>
      </c>
      <c r="D1399" s="2143"/>
      <c r="E1399" s="1507"/>
      <c r="F1399" s="466">
        <f t="shared" si="254"/>
        <v>0</v>
      </c>
      <c r="G1399" s="1309"/>
      <c r="H1399" s="1310"/>
      <c r="I1399" s="1310"/>
      <c r="J1399" s="1311"/>
      <c r="K1399" s="1526" t="str">
        <f t="shared" si="250"/>
        <v/>
      </c>
      <c r="L1399" s="496"/>
    </row>
    <row r="1400" spans="1:12" hidden="1">
      <c r="A1400" s="18">
        <v>404</v>
      </c>
      <c r="B1400" s="1195">
        <v>4500</v>
      </c>
      <c r="C1400" s="2143" t="s">
        <v>204</v>
      </c>
      <c r="D1400" s="2143"/>
      <c r="E1400" s="1507"/>
      <c r="F1400" s="466">
        <f t="shared" si="254"/>
        <v>0</v>
      </c>
      <c r="G1400" s="1309"/>
      <c r="H1400" s="1310"/>
      <c r="I1400" s="1310"/>
      <c r="J1400" s="1311"/>
      <c r="K1400" s="1526" t="str">
        <f t="shared" si="250"/>
        <v/>
      </c>
      <c r="L1400" s="496"/>
    </row>
    <row r="1401" spans="1:12" hidden="1">
      <c r="A1401" s="18">
        <v>404</v>
      </c>
      <c r="B1401" s="1195">
        <v>4600</v>
      </c>
      <c r="C1401" s="2146" t="s">
        <v>837</v>
      </c>
      <c r="D1401" s="2147"/>
      <c r="E1401" s="1507"/>
      <c r="F1401" s="466">
        <f t="shared" si="254"/>
        <v>0</v>
      </c>
      <c r="G1401" s="1309"/>
      <c r="H1401" s="1310"/>
      <c r="I1401" s="1310"/>
      <c r="J1401" s="1311"/>
      <c r="K1401" s="1526" t="str">
        <f t="shared" si="250"/>
        <v/>
      </c>
      <c r="L1401" s="496"/>
    </row>
    <row r="1402" spans="1:12" hidden="1">
      <c r="A1402" s="8">
        <v>440</v>
      </c>
      <c r="B1402" s="1195">
        <v>4900</v>
      </c>
      <c r="C1402" s="2143" t="s">
        <v>2018</v>
      </c>
      <c r="D1402" s="2143"/>
      <c r="E1402" s="465">
        <f t="shared" ref="E1402:J1402" si="255">+E1403+E1404</f>
        <v>0</v>
      </c>
      <c r="F1402" s="466">
        <f t="shared" si="255"/>
        <v>0</v>
      </c>
      <c r="G1402" s="576">
        <f t="shared" si="255"/>
        <v>0</v>
      </c>
      <c r="H1402" s="577">
        <f t="shared" si="255"/>
        <v>0</v>
      </c>
      <c r="I1402" s="577">
        <f t="shared" si="255"/>
        <v>0</v>
      </c>
      <c r="J1402" s="578">
        <f t="shared" si="255"/>
        <v>0</v>
      </c>
      <c r="K1402" s="1526" t="str">
        <f t="shared" si="250"/>
        <v/>
      </c>
      <c r="L1402" s="496"/>
    </row>
    <row r="1403" spans="1:12" hidden="1">
      <c r="A1403" s="8">
        <v>450</v>
      </c>
      <c r="B1403" s="1246"/>
      <c r="C1403" s="1197">
        <v>4901</v>
      </c>
      <c r="D1403" s="1248" t="s">
        <v>2019</v>
      </c>
      <c r="E1403" s="620"/>
      <c r="F1403" s="629">
        <f>G1403+H1403+I1403+J1403</f>
        <v>0</v>
      </c>
      <c r="G1403" s="543"/>
      <c r="H1403" s="544"/>
      <c r="I1403" s="544"/>
      <c r="J1403" s="545"/>
      <c r="K1403" s="1526" t="str">
        <f t="shared" si="250"/>
        <v/>
      </c>
      <c r="L1403" s="496"/>
    </row>
    <row r="1404" spans="1:12" hidden="1">
      <c r="A1404" s="8">
        <v>495</v>
      </c>
      <c r="B1404" s="1246"/>
      <c r="C1404" s="1199">
        <v>4902</v>
      </c>
      <c r="D1404" s="1207" t="s">
        <v>2020</v>
      </c>
      <c r="E1404" s="626"/>
      <c r="F1404" s="630">
        <f>G1404+H1404+I1404+J1404</f>
        <v>0</v>
      </c>
      <c r="G1404" s="555"/>
      <c r="H1404" s="556"/>
      <c r="I1404" s="556"/>
      <c r="J1404" s="557"/>
      <c r="K1404" s="1526" t="str">
        <f t="shared" si="250"/>
        <v/>
      </c>
      <c r="L1404" s="496"/>
    </row>
    <row r="1405" spans="1:12" hidden="1">
      <c r="A1405" s="9">
        <v>500</v>
      </c>
      <c r="B1405" s="1249">
        <v>5100</v>
      </c>
      <c r="C1405" s="2144" t="s">
        <v>838</v>
      </c>
      <c r="D1405" s="2144"/>
      <c r="E1405" s="1507"/>
      <c r="F1405" s="466">
        <f>G1405+H1405+I1405+J1405</f>
        <v>0</v>
      </c>
      <c r="G1405" s="1309"/>
      <c r="H1405" s="1310"/>
      <c r="I1405" s="1310"/>
      <c r="J1405" s="1311"/>
      <c r="K1405" s="1526" t="str">
        <f t="shared" si="250"/>
        <v/>
      </c>
      <c r="L1405" s="496"/>
    </row>
    <row r="1406" spans="1:12" hidden="1">
      <c r="A1406" s="9">
        <v>505</v>
      </c>
      <c r="B1406" s="1249">
        <v>5200</v>
      </c>
      <c r="C1406" s="2144" t="s">
        <v>839</v>
      </c>
      <c r="D1406" s="2144"/>
      <c r="E1406" s="465">
        <f t="shared" ref="E1406:J1406" si="256">SUM(E1407:E1413)</f>
        <v>0</v>
      </c>
      <c r="F1406" s="466">
        <f t="shared" si="256"/>
        <v>0</v>
      </c>
      <c r="G1406" s="576">
        <f t="shared" si="256"/>
        <v>0</v>
      </c>
      <c r="H1406" s="577">
        <f t="shared" si="256"/>
        <v>0</v>
      </c>
      <c r="I1406" s="577">
        <f t="shared" si="256"/>
        <v>0</v>
      </c>
      <c r="J1406" s="578">
        <f t="shared" si="256"/>
        <v>0</v>
      </c>
      <c r="K1406" s="1526" t="str">
        <f t="shared" si="250"/>
        <v/>
      </c>
      <c r="L1406" s="496"/>
    </row>
    <row r="1407" spans="1:12" hidden="1">
      <c r="A1407" s="9">
        <v>510</v>
      </c>
      <c r="B1407" s="1250"/>
      <c r="C1407" s="1251">
        <v>5201</v>
      </c>
      <c r="D1407" s="1252" t="s">
        <v>840</v>
      </c>
      <c r="E1407" s="620"/>
      <c r="F1407" s="629">
        <f t="shared" ref="F1407:F1413" si="257">G1407+H1407+I1407+J1407</f>
        <v>0</v>
      </c>
      <c r="G1407" s="543"/>
      <c r="H1407" s="544"/>
      <c r="I1407" s="544"/>
      <c r="J1407" s="545"/>
      <c r="K1407" s="1526" t="str">
        <f t="shared" si="250"/>
        <v/>
      </c>
      <c r="L1407" s="496"/>
    </row>
    <row r="1408" spans="1:12" hidden="1">
      <c r="A1408" s="9">
        <v>515</v>
      </c>
      <c r="B1408" s="1250"/>
      <c r="C1408" s="1253">
        <v>5202</v>
      </c>
      <c r="D1408" s="1254" t="s">
        <v>841</v>
      </c>
      <c r="E1408" s="622"/>
      <c r="F1408" s="631">
        <f t="shared" si="257"/>
        <v>0</v>
      </c>
      <c r="G1408" s="546"/>
      <c r="H1408" s="547"/>
      <c r="I1408" s="547"/>
      <c r="J1408" s="548"/>
      <c r="K1408" s="1526" t="str">
        <f t="shared" si="250"/>
        <v/>
      </c>
      <c r="L1408" s="496"/>
    </row>
    <row r="1409" spans="1:12" hidden="1">
      <c r="A1409" s="9">
        <v>520</v>
      </c>
      <c r="B1409" s="1250"/>
      <c r="C1409" s="1253">
        <v>5203</v>
      </c>
      <c r="D1409" s="1254" t="s">
        <v>1700</v>
      </c>
      <c r="E1409" s="622"/>
      <c r="F1409" s="631">
        <f t="shared" si="257"/>
        <v>0</v>
      </c>
      <c r="G1409" s="546"/>
      <c r="H1409" s="547"/>
      <c r="I1409" s="547"/>
      <c r="J1409" s="548"/>
      <c r="K1409" s="1526" t="str">
        <f t="shared" si="250"/>
        <v/>
      </c>
      <c r="L1409" s="496"/>
    </row>
    <row r="1410" spans="1:12" hidden="1">
      <c r="A1410" s="9">
        <v>525</v>
      </c>
      <c r="B1410" s="1250"/>
      <c r="C1410" s="1253">
        <v>5204</v>
      </c>
      <c r="D1410" s="1254" t="s">
        <v>1701</v>
      </c>
      <c r="E1410" s="622"/>
      <c r="F1410" s="631">
        <f t="shared" si="257"/>
        <v>0</v>
      </c>
      <c r="G1410" s="546"/>
      <c r="H1410" s="547"/>
      <c r="I1410" s="547"/>
      <c r="J1410" s="548"/>
      <c r="K1410" s="1526" t="str">
        <f t="shared" si="250"/>
        <v/>
      </c>
      <c r="L1410" s="496"/>
    </row>
    <row r="1411" spans="1:12" hidden="1">
      <c r="A1411" s="8">
        <v>635</v>
      </c>
      <c r="B1411" s="1250"/>
      <c r="C1411" s="1253">
        <v>5205</v>
      </c>
      <c r="D1411" s="1254" t="s">
        <v>1702</v>
      </c>
      <c r="E1411" s="622"/>
      <c r="F1411" s="631">
        <f t="shared" si="257"/>
        <v>0</v>
      </c>
      <c r="G1411" s="546"/>
      <c r="H1411" s="547"/>
      <c r="I1411" s="547"/>
      <c r="J1411" s="548"/>
      <c r="K1411" s="1526" t="str">
        <f t="shared" si="250"/>
        <v/>
      </c>
      <c r="L1411" s="496"/>
    </row>
    <row r="1412" spans="1:12" hidden="1">
      <c r="A1412" s="9">
        <v>640</v>
      </c>
      <c r="B1412" s="1250"/>
      <c r="C1412" s="1253">
        <v>5206</v>
      </c>
      <c r="D1412" s="1254" t="s">
        <v>1703</v>
      </c>
      <c r="E1412" s="622"/>
      <c r="F1412" s="631">
        <f t="shared" si="257"/>
        <v>0</v>
      </c>
      <c r="G1412" s="546"/>
      <c r="H1412" s="547"/>
      <c r="I1412" s="547"/>
      <c r="J1412" s="548"/>
      <c r="K1412" s="1526" t="str">
        <f t="shared" si="250"/>
        <v/>
      </c>
      <c r="L1412" s="496"/>
    </row>
    <row r="1413" spans="1:12" hidden="1">
      <c r="A1413" s="9">
        <v>645</v>
      </c>
      <c r="B1413" s="1250"/>
      <c r="C1413" s="1255">
        <v>5219</v>
      </c>
      <c r="D1413" s="1256" t="s">
        <v>1704</v>
      </c>
      <c r="E1413" s="626"/>
      <c r="F1413" s="630">
        <f t="shared" si="257"/>
        <v>0</v>
      </c>
      <c r="G1413" s="555"/>
      <c r="H1413" s="556"/>
      <c r="I1413" s="556"/>
      <c r="J1413" s="557"/>
      <c r="K1413" s="1526" t="str">
        <f t="shared" si="250"/>
        <v/>
      </c>
      <c r="L1413" s="496"/>
    </row>
    <row r="1414" spans="1:12" hidden="1">
      <c r="A1414" s="9">
        <v>650</v>
      </c>
      <c r="B1414" s="1249">
        <v>5300</v>
      </c>
      <c r="C1414" s="2144" t="s">
        <v>1705</v>
      </c>
      <c r="D1414" s="2144"/>
      <c r="E1414" s="465">
        <f t="shared" ref="E1414:J1414" si="258">SUM(E1415:E1416)</f>
        <v>0</v>
      </c>
      <c r="F1414" s="466">
        <f t="shared" si="258"/>
        <v>0</v>
      </c>
      <c r="G1414" s="576">
        <f t="shared" si="258"/>
        <v>0</v>
      </c>
      <c r="H1414" s="577">
        <f t="shared" si="258"/>
        <v>0</v>
      </c>
      <c r="I1414" s="577">
        <f t="shared" si="258"/>
        <v>0</v>
      </c>
      <c r="J1414" s="578">
        <f t="shared" si="258"/>
        <v>0</v>
      </c>
      <c r="K1414" s="1526" t="str">
        <f t="shared" si="250"/>
        <v/>
      </c>
      <c r="L1414" s="496"/>
    </row>
    <row r="1415" spans="1:12" hidden="1">
      <c r="A1415" s="8">
        <v>655</v>
      </c>
      <c r="B1415" s="1250"/>
      <c r="C1415" s="1251">
        <v>5301</v>
      </c>
      <c r="D1415" s="1252" t="s">
        <v>1162</v>
      </c>
      <c r="E1415" s="620"/>
      <c r="F1415" s="629">
        <f>G1415+H1415+I1415+J1415</f>
        <v>0</v>
      </c>
      <c r="G1415" s="543"/>
      <c r="H1415" s="544"/>
      <c r="I1415" s="544"/>
      <c r="J1415" s="545"/>
      <c r="K1415" s="1526" t="str">
        <f t="shared" si="250"/>
        <v/>
      </c>
      <c r="L1415" s="496"/>
    </row>
    <row r="1416" spans="1:12" hidden="1">
      <c r="A1416" s="8">
        <v>665</v>
      </c>
      <c r="B1416" s="1250"/>
      <c r="C1416" s="1255">
        <v>5309</v>
      </c>
      <c r="D1416" s="1256" t="s">
        <v>1706</v>
      </c>
      <c r="E1416" s="626"/>
      <c r="F1416" s="630">
        <f>G1416+H1416+I1416+J1416</f>
        <v>0</v>
      </c>
      <c r="G1416" s="555"/>
      <c r="H1416" s="556"/>
      <c r="I1416" s="556"/>
      <c r="J1416" s="557"/>
      <c r="K1416" s="1526" t="str">
        <f t="shared" si="250"/>
        <v/>
      </c>
      <c r="L1416" s="496"/>
    </row>
    <row r="1417" spans="1:12" hidden="1">
      <c r="A1417" s="8">
        <v>675</v>
      </c>
      <c r="B1417" s="1249">
        <v>5400</v>
      </c>
      <c r="C1417" s="2144" t="s">
        <v>855</v>
      </c>
      <c r="D1417" s="2144"/>
      <c r="E1417" s="1507"/>
      <c r="F1417" s="466">
        <f>G1417+H1417+I1417+J1417</f>
        <v>0</v>
      </c>
      <c r="G1417" s="1309"/>
      <c r="H1417" s="1310"/>
      <c r="I1417" s="1310"/>
      <c r="J1417" s="1311"/>
      <c r="K1417" s="1526" t="str">
        <f t="shared" si="250"/>
        <v/>
      </c>
      <c r="L1417" s="496"/>
    </row>
    <row r="1418" spans="1:12" hidden="1">
      <c r="A1418" s="8">
        <v>685</v>
      </c>
      <c r="B1418" s="1195">
        <v>5500</v>
      </c>
      <c r="C1418" s="2143" t="s">
        <v>856</v>
      </c>
      <c r="D1418" s="2143"/>
      <c r="E1418" s="465">
        <f t="shared" ref="E1418:J1418" si="259">SUM(E1419:E1422)</f>
        <v>0</v>
      </c>
      <c r="F1418" s="466">
        <f t="shared" si="259"/>
        <v>0</v>
      </c>
      <c r="G1418" s="576">
        <f t="shared" si="259"/>
        <v>0</v>
      </c>
      <c r="H1418" s="577">
        <f t="shared" si="259"/>
        <v>0</v>
      </c>
      <c r="I1418" s="577">
        <f t="shared" si="259"/>
        <v>0</v>
      </c>
      <c r="J1418" s="578">
        <f t="shared" si="259"/>
        <v>0</v>
      </c>
      <c r="K1418" s="1526" t="str">
        <f t="shared" si="250"/>
        <v/>
      </c>
      <c r="L1418" s="496"/>
    </row>
    <row r="1419" spans="1:12" hidden="1">
      <c r="A1419" s="9">
        <v>690</v>
      </c>
      <c r="B1419" s="1246"/>
      <c r="C1419" s="1197">
        <v>5501</v>
      </c>
      <c r="D1419" s="1216" t="s">
        <v>857</v>
      </c>
      <c r="E1419" s="620"/>
      <c r="F1419" s="629">
        <f>G1419+H1419+I1419+J1419</f>
        <v>0</v>
      </c>
      <c r="G1419" s="543"/>
      <c r="H1419" s="544"/>
      <c r="I1419" s="544"/>
      <c r="J1419" s="545"/>
      <c r="K1419" s="1526" t="str">
        <f t="shared" si="250"/>
        <v/>
      </c>
      <c r="L1419" s="496"/>
    </row>
    <row r="1420" spans="1:12" hidden="1">
      <c r="A1420" s="9">
        <v>695</v>
      </c>
      <c r="B1420" s="1246"/>
      <c r="C1420" s="1203">
        <v>5502</v>
      </c>
      <c r="D1420" s="1204" t="s">
        <v>858</v>
      </c>
      <c r="E1420" s="622"/>
      <c r="F1420" s="631">
        <f>G1420+H1420+I1420+J1420</f>
        <v>0</v>
      </c>
      <c r="G1420" s="546"/>
      <c r="H1420" s="547"/>
      <c r="I1420" s="547"/>
      <c r="J1420" s="548"/>
      <c r="K1420" s="1526" t="str">
        <f t="shared" si="250"/>
        <v/>
      </c>
      <c r="L1420" s="496"/>
    </row>
    <row r="1421" spans="1:12" hidden="1">
      <c r="A1421" s="8">
        <v>700</v>
      </c>
      <c r="B1421" s="1246"/>
      <c r="C1421" s="1203">
        <v>5503</v>
      </c>
      <c r="D1421" s="1247" t="s">
        <v>859</v>
      </c>
      <c r="E1421" s="622"/>
      <c r="F1421" s="631">
        <f>G1421+H1421+I1421+J1421</f>
        <v>0</v>
      </c>
      <c r="G1421" s="546"/>
      <c r="H1421" s="547"/>
      <c r="I1421" s="547"/>
      <c r="J1421" s="548"/>
      <c r="K1421" s="1526" t="str">
        <f t="shared" si="250"/>
        <v/>
      </c>
      <c r="L1421" s="496"/>
    </row>
    <row r="1422" spans="1:12" hidden="1">
      <c r="A1422" s="8">
        <v>710</v>
      </c>
      <c r="B1422" s="1246"/>
      <c r="C1422" s="1199">
        <v>5504</v>
      </c>
      <c r="D1422" s="1227" t="s">
        <v>860</v>
      </c>
      <c r="E1422" s="626"/>
      <c r="F1422" s="630">
        <f>G1422+H1422+I1422+J1422</f>
        <v>0</v>
      </c>
      <c r="G1422" s="555"/>
      <c r="H1422" s="556"/>
      <c r="I1422" s="556"/>
      <c r="J1422" s="557"/>
      <c r="K1422" s="1526" t="str">
        <f t="shared" si="250"/>
        <v/>
      </c>
      <c r="L1422" s="496"/>
    </row>
    <row r="1423" spans="1:12" ht="36" hidden="1" customHeight="1">
      <c r="A1423" s="9">
        <v>715</v>
      </c>
      <c r="B1423" s="1249">
        <v>5700</v>
      </c>
      <c r="C1423" s="2131" t="s">
        <v>1223</v>
      </c>
      <c r="D1423" s="2132"/>
      <c r="E1423" s="465">
        <f t="shared" ref="E1423:J1423" si="260">SUM(E1424:E1426)</f>
        <v>0</v>
      </c>
      <c r="F1423" s="466">
        <f t="shared" si="260"/>
        <v>0</v>
      </c>
      <c r="G1423" s="576">
        <f t="shared" si="260"/>
        <v>0</v>
      </c>
      <c r="H1423" s="577">
        <f t="shared" si="260"/>
        <v>0</v>
      </c>
      <c r="I1423" s="577">
        <f t="shared" si="260"/>
        <v>0</v>
      </c>
      <c r="J1423" s="578">
        <f t="shared" si="260"/>
        <v>0</v>
      </c>
      <c r="K1423" s="1526" t="str">
        <f t="shared" si="250"/>
        <v/>
      </c>
      <c r="L1423" s="496"/>
    </row>
    <row r="1424" spans="1:12" hidden="1">
      <c r="A1424" s="9">
        <v>720</v>
      </c>
      <c r="B1424" s="1250"/>
      <c r="C1424" s="1251">
        <v>5701</v>
      </c>
      <c r="D1424" s="1252" t="s">
        <v>862</v>
      </c>
      <c r="E1424" s="620"/>
      <c r="F1424" s="629">
        <f>G1424+H1424+I1424+J1424</f>
        <v>0</v>
      </c>
      <c r="G1424" s="543"/>
      <c r="H1424" s="544"/>
      <c r="I1424" s="544"/>
      <c r="J1424" s="545"/>
      <c r="K1424" s="1526" t="str">
        <f t="shared" si="250"/>
        <v/>
      </c>
      <c r="L1424" s="496"/>
    </row>
    <row r="1425" spans="1:12" hidden="1">
      <c r="A1425" s="9">
        <v>725</v>
      </c>
      <c r="B1425" s="1250"/>
      <c r="C1425" s="1257">
        <v>5702</v>
      </c>
      <c r="D1425" s="1258" t="s">
        <v>863</v>
      </c>
      <c r="E1425" s="624"/>
      <c r="F1425" s="632">
        <f>G1425+H1425+I1425+J1425</f>
        <v>0</v>
      </c>
      <c r="G1425" s="610"/>
      <c r="H1425" s="611"/>
      <c r="I1425" s="611"/>
      <c r="J1425" s="612"/>
      <c r="K1425" s="1526" t="str">
        <f t="shared" si="250"/>
        <v/>
      </c>
      <c r="L1425" s="496"/>
    </row>
    <row r="1426" spans="1:12" hidden="1">
      <c r="A1426" s="9">
        <v>730</v>
      </c>
      <c r="B1426" s="1202"/>
      <c r="C1426" s="1259">
        <v>4071</v>
      </c>
      <c r="D1426" s="1260" t="s">
        <v>864</v>
      </c>
      <c r="E1426" s="1512"/>
      <c r="F1426" s="642">
        <f>G1426+H1426+I1426+J1426</f>
        <v>0</v>
      </c>
      <c r="G1426" s="745"/>
      <c r="H1426" s="1312"/>
      <c r="I1426" s="1312"/>
      <c r="J1426" s="1313"/>
      <c r="K1426" s="1526" t="str">
        <f t="shared" si="250"/>
        <v/>
      </c>
      <c r="L1426" s="496"/>
    </row>
    <row r="1427" spans="1:12" hidden="1">
      <c r="A1427" s="9">
        <v>735</v>
      </c>
      <c r="B1427" s="1261"/>
      <c r="C1427" s="1262"/>
      <c r="D1427" s="1263"/>
      <c r="E1427" s="1527"/>
      <c r="F1427" s="762"/>
      <c r="G1427" s="762"/>
      <c r="H1427" s="762"/>
      <c r="I1427" s="762"/>
      <c r="J1427" s="763"/>
      <c r="K1427" s="1526" t="str">
        <f t="shared" si="250"/>
        <v/>
      </c>
      <c r="L1427" s="496"/>
    </row>
    <row r="1428" spans="1:12" hidden="1">
      <c r="A1428" s="9">
        <v>740</v>
      </c>
      <c r="B1428" s="1264">
        <v>98</v>
      </c>
      <c r="C1428" s="2133" t="s">
        <v>865</v>
      </c>
      <c r="D1428" s="2134"/>
      <c r="E1428" s="1513"/>
      <c r="F1428" s="774">
        <f>G1428+H1428+I1428+J1428</f>
        <v>0</v>
      </c>
      <c r="G1428" s="767">
        <v>0</v>
      </c>
      <c r="H1428" s="768">
        <v>0</v>
      </c>
      <c r="I1428" s="768">
        <v>0</v>
      </c>
      <c r="J1428" s="769">
        <v>0</v>
      </c>
      <c r="K1428" s="1526" t="str">
        <f t="shared" si="250"/>
        <v/>
      </c>
      <c r="L1428" s="496"/>
    </row>
    <row r="1429" spans="1:12" hidden="1">
      <c r="A1429" s="9">
        <v>745</v>
      </c>
      <c r="B1429" s="1265"/>
      <c r="C1429" s="1266"/>
      <c r="D1429" s="1267"/>
      <c r="E1429" s="384"/>
      <c r="F1429" s="384"/>
      <c r="G1429" s="384"/>
      <c r="H1429" s="384"/>
      <c r="I1429" s="384"/>
      <c r="J1429" s="385"/>
      <c r="K1429" s="1526" t="str">
        <f t="shared" si="250"/>
        <v/>
      </c>
      <c r="L1429" s="496"/>
    </row>
    <row r="1430" spans="1:12" hidden="1">
      <c r="A1430" s="8">
        <v>750</v>
      </c>
      <c r="B1430" s="1268"/>
      <c r="C1430" s="1122"/>
      <c r="D1430" s="1263"/>
      <c r="E1430" s="386"/>
      <c r="F1430" s="386"/>
      <c r="G1430" s="386"/>
      <c r="H1430" s="386"/>
      <c r="I1430" s="386"/>
      <c r="J1430" s="387"/>
      <c r="K1430" s="1526" t="str">
        <f t="shared" si="250"/>
        <v/>
      </c>
      <c r="L1430" s="496"/>
    </row>
    <row r="1431" spans="1:12" hidden="1">
      <c r="A1431" s="9">
        <v>755</v>
      </c>
      <c r="B1431" s="1269"/>
      <c r="C1431" s="1270"/>
      <c r="D1431" s="1263"/>
      <c r="E1431" s="386"/>
      <c r="F1431" s="386"/>
      <c r="G1431" s="386"/>
      <c r="H1431" s="386"/>
      <c r="I1431" s="386"/>
      <c r="J1431" s="387"/>
      <c r="K1431" s="1526" t="str">
        <f t="shared" si="250"/>
        <v/>
      </c>
      <c r="L1431" s="496"/>
    </row>
    <row r="1432" spans="1:12" ht="16.5" thickBot="1">
      <c r="A1432" s="9">
        <v>760</v>
      </c>
      <c r="B1432" s="1271"/>
      <c r="C1432" s="1271" t="s">
        <v>1933</v>
      </c>
      <c r="D1432" s="1272">
        <f>+B1432</f>
        <v>0</v>
      </c>
      <c r="E1432" s="479">
        <f t="shared" ref="E1432:J1432" si="261">SUM(E1316,E1319,E1325,E1333,E1334,E1352,E1356,E1362,E1365,E1366,E1367,E1368,E1369,E1378,E1385,E1386,E1387,E1388,E1395,E1399,E1400,E1401,E1402,E1405,E1406,E1414,E1417,E1418,E1423)+E1428</f>
        <v>362645</v>
      </c>
      <c r="F1432" s="480">
        <f t="shared" si="261"/>
        <v>362645</v>
      </c>
      <c r="G1432" s="759">
        <f t="shared" si="261"/>
        <v>362645</v>
      </c>
      <c r="H1432" s="760">
        <f t="shared" si="261"/>
        <v>0</v>
      </c>
      <c r="I1432" s="760">
        <f t="shared" si="261"/>
        <v>0</v>
      </c>
      <c r="J1432" s="761">
        <f t="shared" si="261"/>
        <v>0</v>
      </c>
      <c r="K1432" s="1526">
        <f t="shared" si="250"/>
        <v>1</v>
      </c>
      <c r="L1432" s="1520" t="str">
        <f>LEFT(C1313,1)</f>
        <v>2</v>
      </c>
    </row>
    <row r="1433" spans="1:12" ht="16.5" thickTop="1">
      <c r="A1433" s="8">
        <v>765</v>
      </c>
      <c r="B1433" s="1273"/>
      <c r="C1433" s="1274"/>
      <c r="D1433" s="1125"/>
      <c r="E1433" s="775"/>
      <c r="F1433" s="775"/>
      <c r="G1433" s="775"/>
      <c r="H1433" s="775"/>
      <c r="I1433" s="775"/>
      <c r="J1433" s="775"/>
      <c r="K1433" s="4">
        <f>K1432</f>
        <v>1</v>
      </c>
      <c r="L1433" s="495"/>
    </row>
    <row r="1434" spans="1:12">
      <c r="A1434" s="8">
        <v>775</v>
      </c>
      <c r="B1434" s="1184"/>
      <c r="C1434" s="1275"/>
      <c r="D1434" s="1276"/>
      <c r="E1434" s="776"/>
      <c r="F1434" s="776"/>
      <c r="G1434" s="776"/>
      <c r="H1434" s="776"/>
      <c r="I1434" s="776"/>
      <c r="J1434" s="776"/>
      <c r="K1434" s="4">
        <f>K1432</f>
        <v>1</v>
      </c>
      <c r="L1434" s="495"/>
    </row>
    <row r="1435" spans="1:12" hidden="1">
      <c r="A1435" s="9">
        <v>780</v>
      </c>
      <c r="B1435" s="775"/>
      <c r="C1435" s="1122"/>
      <c r="D1435" s="1148"/>
      <c r="E1435" s="776"/>
      <c r="F1435" s="776"/>
      <c r="G1435" s="776"/>
      <c r="H1435" s="776"/>
      <c r="I1435" s="776"/>
      <c r="J1435" s="776"/>
      <c r="K1435" s="1901" t="str">
        <f>(IF(SUM(K1446:K1467)&lt;&gt;0,$K$2,""))</f>
        <v/>
      </c>
      <c r="L1435" s="495"/>
    </row>
    <row r="1436" spans="1:12" hidden="1">
      <c r="A1436" s="9">
        <v>785</v>
      </c>
      <c r="B1436" s="2135" t="str">
        <f>$B$7</f>
        <v>ОТЧЕТНИ ДАННИ ПО ЕБК ЗА ИЗПЪЛНЕНИЕТО НА БЮДЖЕТА</v>
      </c>
      <c r="C1436" s="2136"/>
      <c r="D1436" s="2136"/>
      <c r="E1436" s="776"/>
      <c r="F1436" s="776"/>
      <c r="G1436" s="776"/>
      <c r="H1436" s="776"/>
      <c r="I1436" s="776"/>
      <c r="J1436" s="776"/>
      <c r="K1436" s="1901" t="str">
        <f>(IF(SUM(K1446:K1467)&lt;&gt;0,$K$2,""))</f>
        <v/>
      </c>
      <c r="L1436" s="495"/>
    </row>
    <row r="1437" spans="1:12" hidden="1">
      <c r="A1437" s="9">
        <v>790</v>
      </c>
      <c r="B1437" s="775"/>
      <c r="C1437" s="1122"/>
      <c r="D1437" s="1148"/>
      <c r="E1437" s="1149" t="s">
        <v>2184</v>
      </c>
      <c r="F1437" s="1149" t="s">
        <v>2083</v>
      </c>
      <c r="G1437" s="776"/>
      <c r="H1437" s="776"/>
      <c r="I1437" s="776"/>
      <c r="J1437" s="776"/>
      <c r="K1437" s="1901" t="str">
        <f>(IF(SUM(K1446:K1467)&lt;&gt;0,$K$2,""))</f>
        <v/>
      </c>
      <c r="L1437" s="495"/>
    </row>
    <row r="1438" spans="1:12" ht="18.75" hidden="1">
      <c r="A1438" s="9">
        <v>795</v>
      </c>
      <c r="B1438" s="2137" t="str">
        <f>$B$9</f>
        <v>ОБЛАСТНА АДМИНИСТРАЦИЯ ПАЗАРДЖИК</v>
      </c>
      <c r="C1438" s="2138"/>
      <c r="D1438" s="2139"/>
      <c r="E1438" s="1068">
        <f>$E$9</f>
        <v>42736</v>
      </c>
      <c r="F1438" s="1153">
        <f>$F$9</f>
        <v>43100</v>
      </c>
      <c r="G1438" s="776"/>
      <c r="H1438" s="776"/>
      <c r="I1438" s="776"/>
      <c r="J1438" s="776"/>
      <c r="K1438" s="1901" t="str">
        <f>(IF(SUM(K1446:K1467)&lt;&gt;0,$K$2,""))</f>
        <v/>
      </c>
      <c r="L1438" s="495"/>
    </row>
    <row r="1439" spans="1:12" hidden="1">
      <c r="A1439" s="8">
        <v>805</v>
      </c>
      <c r="B1439" s="1154" t="str">
        <f>$B$10</f>
        <v xml:space="preserve">                                                            (наименование на разпоредителя с бюджет)</v>
      </c>
      <c r="C1439" s="775"/>
      <c r="D1439" s="1125"/>
      <c r="E1439" s="1155"/>
      <c r="F1439" s="1155"/>
      <c r="G1439" s="776"/>
      <c r="H1439" s="776"/>
      <c r="I1439" s="776"/>
      <c r="J1439" s="776"/>
      <c r="K1439" s="1901" t="str">
        <f>(IF(SUM(K1446:K1467)&lt;&gt;0,$K$2,""))</f>
        <v/>
      </c>
      <c r="L1439" s="495"/>
    </row>
    <row r="1440" spans="1:12" hidden="1">
      <c r="A1440" s="9">
        <v>810</v>
      </c>
      <c r="B1440" s="1154"/>
      <c r="C1440" s="775"/>
      <c r="D1440" s="1125"/>
      <c r="E1440" s="1154"/>
      <c r="F1440" s="775"/>
      <c r="G1440" s="776"/>
      <c r="H1440" s="776"/>
      <c r="I1440" s="776"/>
      <c r="J1440" s="776"/>
      <c r="K1440" s="1901" t="str">
        <f>(IF(SUM(K1446:K1467)&lt;&gt;0,$K$2,""))</f>
        <v/>
      </c>
      <c r="L1440" s="495"/>
    </row>
    <row r="1441" spans="1:12" ht="19.5" hidden="1">
      <c r="A1441" s="9">
        <v>815</v>
      </c>
      <c r="B1441" s="2140" t="str">
        <f>$B$12</f>
        <v xml:space="preserve">Министерски съвет </v>
      </c>
      <c r="C1441" s="2141"/>
      <c r="D1441" s="2142"/>
      <c r="E1441" s="1156" t="s">
        <v>1202</v>
      </c>
      <c r="F1441" s="1900" t="str">
        <f>$F$12</f>
        <v>0300</v>
      </c>
      <c r="G1441" s="776"/>
      <c r="H1441" s="776"/>
      <c r="I1441" s="776"/>
      <c r="J1441" s="776"/>
      <c r="K1441" s="1901" t="str">
        <f>(IF(SUM(K1446:K1467)&lt;&gt;0,$K$2,""))</f>
        <v/>
      </c>
      <c r="L1441" s="495"/>
    </row>
    <row r="1442" spans="1:12" hidden="1">
      <c r="A1442" s="13">
        <v>525</v>
      </c>
      <c r="B1442" s="1158" t="str">
        <f>$B$13</f>
        <v xml:space="preserve">                                             (наименование на първостепенния разпоредител с бюджет)</v>
      </c>
      <c r="C1442" s="775"/>
      <c r="D1442" s="1125"/>
      <c r="E1442" s="1159"/>
      <c r="F1442" s="1160"/>
      <c r="G1442" s="776"/>
      <c r="H1442" s="776"/>
      <c r="I1442" s="776"/>
      <c r="J1442" s="776"/>
      <c r="K1442" s="1901" t="str">
        <f>(IF(SUM(K1446:K1467)&lt;&gt;0,$K$2,""))</f>
        <v/>
      </c>
      <c r="L1442" s="495"/>
    </row>
    <row r="1443" spans="1:12" ht="19.5" hidden="1">
      <c r="A1443" s="8">
        <v>820</v>
      </c>
      <c r="B1443" s="1277"/>
      <c r="C1443" s="1277"/>
      <c r="D1443" s="1278" t="s">
        <v>1316</v>
      </c>
      <c r="E1443" s="1279">
        <f>$E$15</f>
        <v>0</v>
      </c>
      <c r="F1443" s="1280" t="str">
        <f>$F$15</f>
        <v>БЮДЖЕТ</v>
      </c>
      <c r="G1443" s="386"/>
      <c r="H1443" s="386"/>
      <c r="I1443" s="386"/>
      <c r="J1443" s="386"/>
      <c r="K1443" s="1901" t="str">
        <f>(IF(SUM(K1446:K1467)&lt;&gt;0,$K$2,""))</f>
        <v/>
      </c>
      <c r="L1443" s="495"/>
    </row>
    <row r="1444" spans="1:12" hidden="1">
      <c r="A1444" s="9">
        <v>821</v>
      </c>
      <c r="B1444" s="1155"/>
      <c r="C1444" s="1122"/>
      <c r="D1444" s="1281" t="s">
        <v>924</v>
      </c>
      <c r="E1444" s="776"/>
      <c r="F1444" s="1282" t="s">
        <v>2187</v>
      </c>
      <c r="G1444" s="1282"/>
      <c r="H1444" s="386"/>
      <c r="I1444" s="1282"/>
      <c r="J1444" s="386"/>
      <c r="K1444" s="1901" t="str">
        <f>(IF(SUM(K1446:K1467)&lt;&gt;0,$K$2,""))</f>
        <v/>
      </c>
      <c r="L1444" s="495"/>
    </row>
    <row r="1445" spans="1:12" hidden="1">
      <c r="A1445" s="9">
        <v>822</v>
      </c>
      <c r="B1445" s="1283" t="s">
        <v>867</v>
      </c>
      <c r="C1445" s="1284" t="s">
        <v>868</v>
      </c>
      <c r="D1445" s="1285" t="s">
        <v>869</v>
      </c>
      <c r="E1445" s="1286" t="s">
        <v>870</v>
      </c>
      <c r="F1445" s="1287" t="s">
        <v>871</v>
      </c>
      <c r="G1445" s="777"/>
      <c r="H1445" s="777"/>
      <c r="I1445" s="777"/>
      <c r="J1445" s="777"/>
      <c r="K1445" s="1901" t="str">
        <f>(IF(SUM(K1446:K1467)&lt;&gt;0,$K$2,""))</f>
        <v/>
      </c>
      <c r="L1445" s="495"/>
    </row>
    <row r="1446" spans="1:12" hidden="1">
      <c r="A1446" s="9">
        <v>823</v>
      </c>
      <c r="B1446" s="1288"/>
      <c r="C1446" s="1289" t="s">
        <v>872</v>
      </c>
      <c r="D1446" s="1290" t="s">
        <v>873</v>
      </c>
      <c r="E1446" s="1314">
        <f>E1447+E1448</f>
        <v>0</v>
      </c>
      <c r="F1446" s="1315">
        <f>F1447+F1448</f>
        <v>0</v>
      </c>
      <c r="G1446" s="777"/>
      <c r="H1446" s="777"/>
      <c r="I1446" s="777"/>
      <c r="J1446" s="777"/>
      <c r="K1446" s="212" t="str">
        <f t="shared" ref="K1446:K1467" si="262">(IF($E1446&lt;&gt;0,$K$2,IF($F1446&lt;&gt;0,$K$2,"")))</f>
        <v/>
      </c>
      <c r="L1446" s="495"/>
    </row>
    <row r="1447" spans="1:12" hidden="1">
      <c r="A1447" s="9">
        <v>825</v>
      </c>
      <c r="B1447" s="1291"/>
      <c r="C1447" s="1292" t="s">
        <v>874</v>
      </c>
      <c r="D1447" s="1293" t="s">
        <v>875</v>
      </c>
      <c r="E1447" s="1316"/>
      <c r="F1447" s="1317"/>
      <c r="G1447" s="777"/>
      <c r="H1447" s="777"/>
      <c r="I1447" s="777"/>
      <c r="J1447" s="777"/>
      <c r="K1447" s="212" t="str">
        <f t="shared" si="262"/>
        <v/>
      </c>
      <c r="L1447" s="495"/>
    </row>
    <row r="1448" spans="1:12" hidden="1">
      <c r="A1448" s="9"/>
      <c r="B1448" s="1294"/>
      <c r="C1448" s="1295" t="s">
        <v>876</v>
      </c>
      <c r="D1448" s="1296" t="s">
        <v>877</v>
      </c>
      <c r="E1448" s="1318"/>
      <c r="F1448" s="1319"/>
      <c r="G1448" s="777"/>
      <c r="H1448" s="777"/>
      <c r="I1448" s="777"/>
      <c r="J1448" s="777"/>
      <c r="K1448" s="212" t="str">
        <f t="shared" si="262"/>
        <v/>
      </c>
      <c r="L1448" s="495"/>
    </row>
    <row r="1449" spans="1:12" hidden="1">
      <c r="A1449" s="9"/>
      <c r="B1449" s="1288"/>
      <c r="C1449" s="1289" t="s">
        <v>878</v>
      </c>
      <c r="D1449" s="1290" t="s">
        <v>879</v>
      </c>
      <c r="E1449" s="1320">
        <f>E1450+E1451</f>
        <v>0</v>
      </c>
      <c r="F1449" s="1321">
        <f>F1450+F1451</f>
        <v>0</v>
      </c>
      <c r="G1449" s="777"/>
      <c r="H1449" s="777"/>
      <c r="I1449" s="777"/>
      <c r="J1449" s="777"/>
      <c r="K1449" s="212" t="str">
        <f t="shared" si="262"/>
        <v/>
      </c>
      <c r="L1449" s="495"/>
    </row>
    <row r="1450" spans="1:12" hidden="1">
      <c r="A1450" s="9"/>
      <c r="B1450" s="1291"/>
      <c r="C1450" s="1292" t="s">
        <v>880</v>
      </c>
      <c r="D1450" s="1293" t="s">
        <v>875</v>
      </c>
      <c r="E1450" s="1316"/>
      <c r="F1450" s="1317"/>
      <c r="G1450" s="777"/>
      <c r="H1450" s="777"/>
      <c r="I1450" s="777"/>
      <c r="J1450" s="777"/>
      <c r="K1450" s="212" t="str">
        <f t="shared" si="262"/>
        <v/>
      </c>
      <c r="L1450" s="495"/>
    </row>
    <row r="1451" spans="1:12" hidden="1">
      <c r="A1451" s="9"/>
      <c r="B1451" s="1297"/>
      <c r="C1451" s="1298" t="s">
        <v>881</v>
      </c>
      <c r="D1451" s="1299" t="s">
        <v>882</v>
      </c>
      <c r="E1451" s="1322"/>
      <c r="F1451" s="1323"/>
      <c r="G1451" s="777"/>
      <c r="H1451" s="777"/>
      <c r="I1451" s="777"/>
      <c r="J1451" s="777"/>
      <c r="K1451" s="212" t="str">
        <f t="shared" si="262"/>
        <v/>
      </c>
      <c r="L1451" s="495"/>
    </row>
    <row r="1452" spans="1:12" hidden="1">
      <c r="A1452" s="9"/>
      <c r="B1452" s="1288"/>
      <c r="C1452" s="1289" t="s">
        <v>883</v>
      </c>
      <c r="D1452" s="1290" t="s">
        <v>884</v>
      </c>
      <c r="E1452" s="1324"/>
      <c r="F1452" s="1325"/>
      <c r="G1452" s="777"/>
      <c r="H1452" s="777"/>
      <c r="I1452" s="777"/>
      <c r="J1452" s="777"/>
      <c r="K1452" s="212" t="str">
        <f t="shared" si="262"/>
        <v/>
      </c>
      <c r="L1452" s="495"/>
    </row>
    <row r="1453" spans="1:12" hidden="1">
      <c r="A1453" s="9"/>
      <c r="B1453" s="1291"/>
      <c r="C1453" s="1300" t="s">
        <v>885</v>
      </c>
      <c r="D1453" s="1301" t="s">
        <v>886</v>
      </c>
      <c r="E1453" s="1326"/>
      <c r="F1453" s="1327"/>
      <c r="G1453" s="777"/>
      <c r="H1453" s="777"/>
      <c r="I1453" s="777"/>
      <c r="J1453" s="777"/>
      <c r="K1453" s="212" t="str">
        <f t="shared" si="262"/>
        <v/>
      </c>
      <c r="L1453" s="495"/>
    </row>
    <row r="1454" spans="1:12" hidden="1">
      <c r="A1454" s="9"/>
      <c r="B1454" s="1297"/>
      <c r="C1454" s="1295" t="s">
        <v>887</v>
      </c>
      <c r="D1454" s="1296" t="s">
        <v>888</v>
      </c>
      <c r="E1454" s="1328"/>
      <c r="F1454" s="1329"/>
      <c r="G1454" s="777"/>
      <c r="H1454" s="777"/>
      <c r="I1454" s="777"/>
      <c r="J1454" s="777"/>
      <c r="K1454" s="212" t="str">
        <f t="shared" si="262"/>
        <v/>
      </c>
      <c r="L1454" s="495"/>
    </row>
    <row r="1455" spans="1:12" hidden="1">
      <c r="A1455" s="9"/>
      <c r="B1455" s="1288"/>
      <c r="C1455" s="1289" t="s">
        <v>889</v>
      </c>
      <c r="D1455" s="1290" t="s">
        <v>890</v>
      </c>
      <c r="E1455" s="1320"/>
      <c r="F1455" s="1321"/>
      <c r="G1455" s="777"/>
      <c r="H1455" s="777"/>
      <c r="I1455" s="777"/>
      <c r="J1455" s="777"/>
      <c r="K1455" s="212" t="str">
        <f t="shared" si="262"/>
        <v/>
      </c>
      <c r="L1455" s="495"/>
    </row>
    <row r="1456" spans="1:12" hidden="1">
      <c r="A1456" s="9"/>
      <c r="B1456" s="1291"/>
      <c r="C1456" s="1300" t="s">
        <v>891</v>
      </c>
      <c r="D1456" s="1301" t="s">
        <v>892</v>
      </c>
      <c r="E1456" s="1330"/>
      <c r="F1456" s="1331"/>
      <c r="G1456" s="777"/>
      <c r="H1456" s="777"/>
      <c r="I1456" s="777"/>
      <c r="J1456" s="777"/>
      <c r="K1456" s="212" t="str">
        <f t="shared" si="262"/>
        <v/>
      </c>
      <c r="L1456" s="495"/>
    </row>
    <row r="1457" spans="1:12" hidden="1">
      <c r="A1457" s="9"/>
      <c r="B1457" s="1297"/>
      <c r="C1457" s="1295" t="s">
        <v>893</v>
      </c>
      <c r="D1457" s="1296" t="s">
        <v>894</v>
      </c>
      <c r="E1457" s="1318"/>
      <c r="F1457" s="1319"/>
      <c r="G1457" s="777"/>
      <c r="H1457" s="777"/>
      <c r="I1457" s="777"/>
      <c r="J1457" s="777"/>
      <c r="K1457" s="212" t="str">
        <f t="shared" si="262"/>
        <v/>
      </c>
      <c r="L1457" s="495"/>
    </row>
    <row r="1458" spans="1:12" hidden="1">
      <c r="A1458" s="9"/>
      <c r="B1458" s="1288"/>
      <c r="C1458" s="1289" t="s">
        <v>895</v>
      </c>
      <c r="D1458" s="1290" t="s">
        <v>1749</v>
      </c>
      <c r="E1458" s="1320"/>
      <c r="F1458" s="1321"/>
      <c r="G1458" s="777"/>
      <c r="H1458" s="777"/>
      <c r="I1458" s="777"/>
      <c r="J1458" s="777"/>
      <c r="K1458" s="212" t="str">
        <f t="shared" si="262"/>
        <v/>
      </c>
      <c r="L1458" s="495"/>
    </row>
    <row r="1459" spans="1:12" ht="31.5" hidden="1">
      <c r="A1459" s="9"/>
      <c r="B1459" s="1288"/>
      <c r="C1459" s="1289" t="s">
        <v>1750</v>
      </c>
      <c r="D1459" s="1290" t="s">
        <v>1445</v>
      </c>
      <c r="E1459" s="1332"/>
      <c r="F1459" s="1333"/>
      <c r="G1459" s="777"/>
      <c r="H1459" s="777"/>
      <c r="I1459" s="777"/>
      <c r="J1459" s="777"/>
      <c r="K1459" s="212" t="str">
        <f t="shared" si="262"/>
        <v/>
      </c>
      <c r="L1459" s="495"/>
    </row>
    <row r="1460" spans="1:12" hidden="1">
      <c r="A1460" s="9"/>
      <c r="B1460" s="1288"/>
      <c r="C1460" s="1289" t="s">
        <v>1751</v>
      </c>
      <c r="D1460" s="1290" t="s">
        <v>1443</v>
      </c>
      <c r="E1460" s="1320"/>
      <c r="F1460" s="1321"/>
      <c r="G1460" s="777"/>
      <c r="H1460" s="777"/>
      <c r="I1460" s="777"/>
      <c r="J1460" s="777"/>
      <c r="K1460" s="212" t="str">
        <f t="shared" si="262"/>
        <v/>
      </c>
      <c r="L1460" s="495"/>
    </row>
    <row r="1461" spans="1:12" ht="31.5" hidden="1">
      <c r="A1461" s="9"/>
      <c r="B1461" s="1288"/>
      <c r="C1461" s="1289" t="s">
        <v>1752</v>
      </c>
      <c r="D1461" s="1290" t="s">
        <v>1444</v>
      </c>
      <c r="E1461" s="1320"/>
      <c r="F1461" s="1321"/>
      <c r="G1461" s="777"/>
      <c r="H1461" s="777"/>
      <c r="I1461" s="777"/>
      <c r="J1461" s="777"/>
      <c r="K1461" s="212" t="str">
        <f t="shared" si="262"/>
        <v/>
      </c>
      <c r="L1461" s="495"/>
    </row>
    <row r="1462" spans="1:12" ht="31.5" hidden="1">
      <c r="A1462" s="11"/>
      <c r="B1462" s="1288"/>
      <c r="C1462" s="1289" t="s">
        <v>1753</v>
      </c>
      <c r="D1462" s="1290" t="s">
        <v>1754</v>
      </c>
      <c r="E1462" s="1320"/>
      <c r="F1462" s="1321"/>
      <c r="G1462" s="777"/>
      <c r="H1462" s="777"/>
      <c r="I1462" s="777"/>
      <c r="J1462" s="777"/>
      <c r="K1462" s="212" t="str">
        <f t="shared" si="262"/>
        <v/>
      </c>
      <c r="L1462" s="495"/>
    </row>
    <row r="1463" spans="1:12" hidden="1">
      <c r="A1463" s="11">
        <v>905</v>
      </c>
      <c r="B1463" s="1288"/>
      <c r="C1463" s="1289" t="s">
        <v>1755</v>
      </c>
      <c r="D1463" s="1290" t="s">
        <v>1756</v>
      </c>
      <c r="E1463" s="1320"/>
      <c r="F1463" s="1321"/>
      <c r="G1463" s="777"/>
      <c r="H1463" s="777"/>
      <c r="I1463" s="777"/>
      <c r="J1463" s="777"/>
      <c r="K1463" s="212" t="str">
        <f t="shared" si="262"/>
        <v/>
      </c>
      <c r="L1463" s="495"/>
    </row>
    <row r="1464" spans="1:12" hidden="1">
      <c r="A1464" s="11">
        <v>906</v>
      </c>
      <c r="B1464" s="1288"/>
      <c r="C1464" s="1289" t="s">
        <v>1757</v>
      </c>
      <c r="D1464" s="1290" t="s">
        <v>1758</v>
      </c>
      <c r="E1464" s="1320"/>
      <c r="F1464" s="1321"/>
      <c r="G1464" s="777"/>
      <c r="H1464" s="777"/>
      <c r="I1464" s="777"/>
      <c r="J1464" s="777"/>
      <c r="K1464" s="212" t="str">
        <f t="shared" si="262"/>
        <v/>
      </c>
      <c r="L1464" s="495"/>
    </row>
    <row r="1465" spans="1:12" hidden="1">
      <c r="A1465" s="11">
        <v>907</v>
      </c>
      <c r="B1465" s="1288"/>
      <c r="C1465" s="1289" t="s">
        <v>1759</v>
      </c>
      <c r="D1465" s="1290" t="s">
        <v>1760</v>
      </c>
      <c r="E1465" s="1320"/>
      <c r="F1465" s="1321"/>
      <c r="G1465" s="777"/>
      <c r="H1465" s="777"/>
      <c r="I1465" s="777"/>
      <c r="J1465" s="777"/>
      <c r="K1465" s="212" t="str">
        <f t="shared" si="262"/>
        <v/>
      </c>
      <c r="L1465" s="495"/>
    </row>
    <row r="1466" spans="1:12" hidden="1">
      <c r="A1466" s="11">
        <v>910</v>
      </c>
      <c r="B1466" s="1288"/>
      <c r="C1466" s="1289" t="s">
        <v>1761</v>
      </c>
      <c r="D1466" s="1290" t="s">
        <v>1762</v>
      </c>
      <c r="E1466" s="1320"/>
      <c r="F1466" s="1321"/>
      <c r="G1466" s="777"/>
      <c r="H1466" s="777"/>
      <c r="I1466" s="777"/>
      <c r="J1466" s="777"/>
      <c r="K1466" s="212" t="str">
        <f t="shared" si="262"/>
        <v/>
      </c>
      <c r="L1466" s="495"/>
    </row>
    <row r="1467" spans="1:12" ht="16.5" hidden="1" thickBot="1">
      <c r="A1467" s="11">
        <v>911</v>
      </c>
      <c r="B1467" s="1302"/>
      <c r="C1467" s="1303" t="s">
        <v>1763</v>
      </c>
      <c r="D1467" s="1304" t="s">
        <v>1764</v>
      </c>
      <c r="E1467" s="1334"/>
      <c r="F1467" s="1335"/>
      <c r="G1467" s="777"/>
      <c r="H1467" s="777"/>
      <c r="I1467" s="777"/>
      <c r="J1467" s="777"/>
      <c r="K1467" s="212" t="str">
        <f t="shared" si="262"/>
        <v/>
      </c>
      <c r="L1467" s="495"/>
    </row>
    <row r="1468" spans="1:12">
      <c r="B1468" s="1305" t="s">
        <v>2081</v>
      </c>
      <c r="C1468" s="1306"/>
      <c r="D1468" s="1307"/>
      <c r="E1468" s="777"/>
      <c r="F1468" s="777"/>
      <c r="G1468" s="777"/>
      <c r="H1468" s="777"/>
      <c r="I1468" s="777"/>
      <c r="J1468" s="777"/>
      <c r="K1468" s="4">
        <f>K1432</f>
        <v>1</v>
      </c>
      <c r="L1468" s="495"/>
    </row>
    <row r="1469" spans="1:12" ht="36" hidden="1" customHeight="1"/>
  </sheetData>
  <sheetProtection password="81B0" sheet="1" scenarios="1"/>
  <autoFilter ref="K1:K1469">
    <filterColumn colId="0">
      <filters>
        <filter val="1"/>
      </filters>
    </filterColumn>
  </autoFilter>
  <mergeCells count="275">
    <mergeCell ref="B7:D7"/>
    <mergeCell ref="B9:D9"/>
    <mergeCell ref="B12:D12"/>
    <mergeCell ref="C22:D22"/>
    <mergeCell ref="C28:D28"/>
    <mergeCell ref="C33:D33"/>
    <mergeCell ref="C297:D297"/>
    <mergeCell ref="C272:D272"/>
    <mergeCell ref="C275:D275"/>
    <mergeCell ref="C269:D269"/>
    <mergeCell ref="C276:D276"/>
    <mergeCell ref="C258:D258"/>
    <mergeCell ref="C265:D265"/>
    <mergeCell ref="C270:D270"/>
    <mergeCell ref="C271:D271"/>
    <mergeCell ref="C293:D293"/>
    <mergeCell ref="C189:D189"/>
    <mergeCell ref="C195:D195"/>
    <mergeCell ref="B173:D173"/>
    <mergeCell ref="B175:D175"/>
    <mergeCell ref="B178:D178"/>
    <mergeCell ref="C540:D540"/>
    <mergeCell ref="C457:D457"/>
    <mergeCell ref="C493:D493"/>
    <mergeCell ref="C498:D498"/>
    <mergeCell ref="C527:D527"/>
    <mergeCell ref="C474:D474"/>
    <mergeCell ref="C477:D477"/>
    <mergeCell ref="C39:D39"/>
    <mergeCell ref="C186:D186"/>
    <mergeCell ref="B447:D447"/>
    <mergeCell ref="B431:D431"/>
    <mergeCell ref="B306:D306"/>
    <mergeCell ref="B308:D308"/>
    <mergeCell ref="B445:D445"/>
    <mergeCell ref="C408:D408"/>
    <mergeCell ref="C420:D420"/>
    <mergeCell ref="B344:D344"/>
    <mergeCell ref="B346:D346"/>
    <mergeCell ref="C371:D371"/>
    <mergeCell ref="C379:D379"/>
    <mergeCell ref="C395:D395"/>
    <mergeCell ref="C384:D384"/>
    <mergeCell ref="B434:D434"/>
    <mergeCell ref="C284:D284"/>
    <mergeCell ref="C287:D287"/>
    <mergeCell ref="C288:D288"/>
    <mergeCell ref="C222:D222"/>
    <mergeCell ref="C203:D203"/>
    <mergeCell ref="C204:D204"/>
    <mergeCell ref="C226:D226"/>
    <mergeCell ref="C232:D232"/>
    <mergeCell ref="C235:D235"/>
    <mergeCell ref="C239:D239"/>
    <mergeCell ref="C238:D238"/>
    <mergeCell ref="C256:D256"/>
    <mergeCell ref="C257:D257"/>
    <mergeCell ref="C236:D236"/>
    <mergeCell ref="C237:D237"/>
    <mergeCell ref="C255:D255"/>
    <mergeCell ref="B340:D340"/>
    <mergeCell ref="B349:D349"/>
    <mergeCell ref="C357:D357"/>
    <mergeCell ref="C387:D387"/>
    <mergeCell ref="C419:D419"/>
    <mergeCell ref="C422:D422"/>
    <mergeCell ref="B429:D429"/>
    <mergeCell ref="C401:D401"/>
    <mergeCell ref="C421:D421"/>
    <mergeCell ref="C402:D402"/>
    <mergeCell ref="C418:D418"/>
    <mergeCell ref="C398:D398"/>
    <mergeCell ref="C392:D392"/>
    <mergeCell ref="C405:D405"/>
    <mergeCell ref="I9:J9"/>
    <mergeCell ref="I10:J12"/>
    <mergeCell ref="C517:D517"/>
    <mergeCell ref="C582:D582"/>
    <mergeCell ref="C531:D531"/>
    <mergeCell ref="C537:D537"/>
    <mergeCell ref="B608:D608"/>
    <mergeCell ref="B610:D610"/>
    <mergeCell ref="B613:D613"/>
    <mergeCell ref="G599:J599"/>
    <mergeCell ref="G597:J597"/>
    <mergeCell ref="B450:D450"/>
    <mergeCell ref="C562:D562"/>
    <mergeCell ref="C499:D499"/>
    <mergeCell ref="C520:D520"/>
    <mergeCell ref="C587:D587"/>
    <mergeCell ref="C508:D508"/>
    <mergeCell ref="C532:D532"/>
    <mergeCell ref="C512:D512"/>
    <mergeCell ref="G596:J596"/>
    <mergeCell ref="C461:D461"/>
    <mergeCell ref="C464:D464"/>
    <mergeCell ref="C467:D467"/>
    <mergeCell ref="B311:D311"/>
    <mergeCell ref="C624:D624"/>
    <mergeCell ref="G600:J600"/>
    <mergeCell ref="B600:C600"/>
    <mergeCell ref="C660:D660"/>
    <mergeCell ref="C664:D664"/>
    <mergeCell ref="C670:D670"/>
    <mergeCell ref="C673:D673"/>
    <mergeCell ref="C627:D627"/>
    <mergeCell ref="C633:D633"/>
    <mergeCell ref="C641:D641"/>
    <mergeCell ref="C642:D642"/>
    <mergeCell ref="H603:J603"/>
    <mergeCell ref="H601:J601"/>
    <mergeCell ref="B601:C601"/>
    <mergeCell ref="C693:D693"/>
    <mergeCell ref="C694:D694"/>
    <mergeCell ref="C695:D695"/>
    <mergeCell ref="C696:D696"/>
    <mergeCell ref="C674:D674"/>
    <mergeCell ref="C675:D675"/>
    <mergeCell ref="C676:D676"/>
    <mergeCell ref="C677:D677"/>
    <mergeCell ref="C710:D710"/>
    <mergeCell ref="C713:D713"/>
    <mergeCell ref="C714:D714"/>
    <mergeCell ref="C722:D722"/>
    <mergeCell ref="C703:D703"/>
    <mergeCell ref="C707:D707"/>
    <mergeCell ref="C708:D708"/>
    <mergeCell ref="C709:D709"/>
    <mergeCell ref="B744:D744"/>
    <mergeCell ref="B746:D746"/>
    <mergeCell ref="B749:D749"/>
    <mergeCell ref="B781:D781"/>
    <mergeCell ref="C725:D725"/>
    <mergeCell ref="C726:D726"/>
    <mergeCell ref="C731:D731"/>
    <mergeCell ref="C736:D736"/>
    <mergeCell ref="C806:D806"/>
    <mergeCell ref="C814:D814"/>
    <mergeCell ref="C815:D815"/>
    <mergeCell ref="C833:D833"/>
    <mergeCell ref="B783:D783"/>
    <mergeCell ref="B786:D786"/>
    <mergeCell ref="C797:D797"/>
    <mergeCell ref="C800:D800"/>
    <mergeCell ref="C848:D848"/>
    <mergeCell ref="C849:D849"/>
    <mergeCell ref="C850:D850"/>
    <mergeCell ref="C866:D866"/>
    <mergeCell ref="C837:D837"/>
    <mergeCell ref="C843:D843"/>
    <mergeCell ref="C846:D846"/>
    <mergeCell ref="C847:D847"/>
    <mergeCell ref="C880:D880"/>
    <mergeCell ref="C881:D881"/>
    <mergeCell ref="C882:D882"/>
    <mergeCell ref="C883:D883"/>
    <mergeCell ref="C867:D867"/>
    <mergeCell ref="C868:D868"/>
    <mergeCell ref="C869:D869"/>
    <mergeCell ref="C876:D876"/>
    <mergeCell ref="C899:D899"/>
    <mergeCell ref="C904:D904"/>
    <mergeCell ref="C909:D909"/>
    <mergeCell ref="B917:D917"/>
    <mergeCell ref="C886:D886"/>
    <mergeCell ref="C887:D887"/>
    <mergeCell ref="C895:D895"/>
    <mergeCell ref="C898:D898"/>
    <mergeCell ref="B959:D959"/>
    <mergeCell ref="C970:D970"/>
    <mergeCell ref="C973:D973"/>
    <mergeCell ref="C979:D979"/>
    <mergeCell ref="B919:D919"/>
    <mergeCell ref="B922:D922"/>
    <mergeCell ref="B954:D954"/>
    <mergeCell ref="B956:D956"/>
    <mergeCell ref="C1016:D1016"/>
    <mergeCell ref="C1019:D1019"/>
    <mergeCell ref="C1020:D1020"/>
    <mergeCell ref="C1021:D1021"/>
    <mergeCell ref="C987:D987"/>
    <mergeCell ref="C988:D988"/>
    <mergeCell ref="C1006:D1006"/>
    <mergeCell ref="C1010:D1010"/>
    <mergeCell ref="C1041:D1041"/>
    <mergeCell ref="C1042:D1042"/>
    <mergeCell ref="C1049:D1049"/>
    <mergeCell ref="C1053:D1053"/>
    <mergeCell ref="C1022:D1022"/>
    <mergeCell ref="C1023:D1023"/>
    <mergeCell ref="C1039:D1039"/>
    <mergeCell ref="C1040:D1040"/>
    <mergeCell ref="C1060:D1060"/>
    <mergeCell ref="C1068:D1068"/>
    <mergeCell ref="C1071:D1071"/>
    <mergeCell ref="C1072:D1072"/>
    <mergeCell ref="C1054:D1054"/>
    <mergeCell ref="C1055:D1055"/>
    <mergeCell ref="C1056:D1056"/>
    <mergeCell ref="C1059:D1059"/>
    <mergeCell ref="B1095:D1095"/>
    <mergeCell ref="B1127:D1127"/>
    <mergeCell ref="B1129:D1129"/>
    <mergeCell ref="B1132:D1132"/>
    <mergeCell ref="C1077:D1077"/>
    <mergeCell ref="C1082:D1082"/>
    <mergeCell ref="B1090:D1090"/>
    <mergeCell ref="B1092:D1092"/>
    <mergeCell ref="C1161:D1161"/>
    <mergeCell ref="C1179:D1179"/>
    <mergeCell ref="C1183:D1183"/>
    <mergeCell ref="C1189:D1189"/>
    <mergeCell ref="C1143:D1143"/>
    <mergeCell ref="C1146:D1146"/>
    <mergeCell ref="C1152:D1152"/>
    <mergeCell ref="C1160:D1160"/>
    <mergeCell ref="C1196:D1196"/>
    <mergeCell ref="C1212:D1212"/>
    <mergeCell ref="C1213:D1213"/>
    <mergeCell ref="C1214:D1214"/>
    <mergeCell ref="C1192:D1192"/>
    <mergeCell ref="C1193:D1193"/>
    <mergeCell ref="C1194:D1194"/>
    <mergeCell ref="C1195:D1195"/>
    <mergeCell ref="C1228:D1228"/>
    <mergeCell ref="C1229:D1229"/>
    <mergeCell ref="C1232:D1232"/>
    <mergeCell ref="C1233:D1233"/>
    <mergeCell ref="C1215:D1215"/>
    <mergeCell ref="C1222:D1222"/>
    <mergeCell ref="C1226:D1226"/>
    <mergeCell ref="C1227:D1227"/>
    <mergeCell ref="C1255:D1255"/>
    <mergeCell ref="B1263:D1263"/>
    <mergeCell ref="B1265:D1265"/>
    <mergeCell ref="B1268:D1268"/>
    <mergeCell ref="C1241:D1241"/>
    <mergeCell ref="C1244:D1244"/>
    <mergeCell ref="C1245:D1245"/>
    <mergeCell ref="C1250:D1250"/>
    <mergeCell ref="B1300:D1300"/>
    <mergeCell ref="B1302:D1302"/>
    <mergeCell ref="B1305:D1305"/>
    <mergeCell ref="C1316:D1316"/>
    <mergeCell ref="C1319:D1319"/>
    <mergeCell ref="C1325:D1325"/>
    <mergeCell ref="C1333:D1333"/>
    <mergeCell ref="C1334:D1334"/>
    <mergeCell ref="C1352:D1352"/>
    <mergeCell ref="C1356:D1356"/>
    <mergeCell ref="C1362:D1362"/>
    <mergeCell ref="C1365:D1365"/>
    <mergeCell ref="C1366:D1366"/>
    <mergeCell ref="C1367:D1367"/>
    <mergeCell ref="C1368:D1368"/>
    <mergeCell ref="C1369:D1369"/>
    <mergeCell ref="C1385:D1385"/>
    <mergeCell ref="C1386:D1386"/>
    <mergeCell ref="C1418:D1418"/>
    <mergeCell ref="C1387:D1387"/>
    <mergeCell ref="C1388:D1388"/>
    <mergeCell ref="C1395:D1395"/>
    <mergeCell ref="C1399:D1399"/>
    <mergeCell ref="C1400:D1400"/>
    <mergeCell ref="C1401:D1401"/>
    <mergeCell ref="C1423:D1423"/>
    <mergeCell ref="C1428:D1428"/>
    <mergeCell ref="B1436:D1436"/>
    <mergeCell ref="B1438:D1438"/>
    <mergeCell ref="B1441:D1441"/>
    <mergeCell ref="C1402:D1402"/>
    <mergeCell ref="C1405:D1405"/>
    <mergeCell ref="C1406:D1406"/>
    <mergeCell ref="C1414:D1414"/>
    <mergeCell ref="C1417:D1417"/>
  </mergeCells>
  <phoneticPr fontId="3" type="noConversion"/>
  <conditionalFormatting sqref="E443:J443">
    <cfRule type="cellIs" dxfId="116" priority="219" stopIfTrue="1" operator="notEqual">
      <formula>0</formula>
    </cfRule>
  </conditionalFormatting>
  <conditionalFormatting sqref="F588:F591">
    <cfRule type="cellIs" dxfId="115" priority="217" stopIfTrue="1" operator="notEqual">
      <formula>0</formula>
    </cfRule>
  </conditionalFormatting>
  <conditionalFormatting sqref="E313 E751:F751 E615 E924:F924 E788 E1097:F1097 E961 E1270:F1270 E1134">
    <cfRule type="cellIs" dxfId="114" priority="149" stopIfTrue="1" operator="equal">
      <formula>98</formula>
    </cfRule>
    <cfRule type="cellIs" dxfId="113" priority="150" stopIfTrue="1" operator="equal">
      <formula>96</formula>
    </cfRule>
    <cfRule type="cellIs" dxfId="112" priority="151" stopIfTrue="1" operator="equal">
      <formula>42</formula>
    </cfRule>
    <cfRule type="cellIs" dxfId="111" priority="152" stopIfTrue="1" operator="equal">
      <formula>97</formula>
    </cfRule>
    <cfRule type="cellIs" dxfId="110" priority="153" stopIfTrue="1" operator="equal">
      <formula>33</formula>
    </cfRule>
  </conditionalFormatting>
  <conditionalFormatting sqref="F178 F613 F749 F786 F922 F959 F1095 F1132 F1268">
    <cfRule type="cellIs" dxfId="109" priority="143" stopIfTrue="1" operator="equal">
      <formula>0</formula>
    </cfRule>
  </conditionalFormatting>
  <conditionalFormatting sqref="F311">
    <cfRule type="cellIs" dxfId="108" priority="142" stopIfTrue="1" operator="equal">
      <formula>0</formula>
    </cfRule>
  </conditionalFormatting>
  <conditionalFormatting sqref="F349">
    <cfRule type="cellIs" dxfId="107" priority="141" stopIfTrue="1" operator="equal">
      <formula>0</formula>
    </cfRule>
  </conditionalFormatting>
  <conditionalFormatting sqref="F434">
    <cfRule type="cellIs" dxfId="106" priority="140" stopIfTrue="1" operator="equal">
      <formula>0</formula>
    </cfRule>
  </conditionalFormatting>
  <conditionalFormatting sqref="F450">
    <cfRule type="cellIs" dxfId="105" priority="139" stopIfTrue="1" operator="equal">
      <formula>0</formula>
    </cfRule>
  </conditionalFormatting>
  <conditionalFormatting sqref="E594:J594">
    <cfRule type="cellIs" dxfId="104" priority="138" stopIfTrue="1" operator="notEqual">
      <formula>0</formula>
    </cfRule>
  </conditionalFormatting>
  <conditionalFormatting sqref="E15">
    <cfRule type="cellIs" dxfId="103" priority="100" stopIfTrue="1" operator="equal">
      <formula>98</formula>
    </cfRule>
    <cfRule type="cellIs" dxfId="102" priority="102" stopIfTrue="1" operator="equal">
      <formula>96</formula>
    </cfRule>
    <cfRule type="cellIs" dxfId="101" priority="103" stopIfTrue="1" operator="equal">
      <formula>42</formula>
    </cfRule>
    <cfRule type="cellIs" dxfId="100" priority="104" stopIfTrue="1" operator="equal">
      <formula>97</formula>
    </cfRule>
    <cfRule type="cellIs" dxfId="99" priority="105" stopIfTrue="1" operator="equal">
      <formula>33</formula>
    </cfRule>
  </conditionalFormatting>
  <conditionalFormatting sqref="F15 F615 F788 F961 F1134">
    <cfRule type="cellIs" dxfId="98" priority="96" stopIfTrue="1" operator="equal">
      <formula>"ЧУЖДИ СРЕДСТВА"</formula>
    </cfRule>
    <cfRule type="cellIs" dxfId="97" priority="97" stopIfTrue="1" operator="equal">
      <formula>"СЕС - ДМП"</formula>
    </cfRule>
    <cfRule type="cellIs" dxfId="96" priority="98" stopIfTrue="1" operator="equal">
      <formula>"СЕС - РА"</formula>
    </cfRule>
    <cfRule type="cellIs" dxfId="95" priority="99" stopIfTrue="1" operator="equal">
      <formula>"СЕС - ДЕС"</formula>
    </cfRule>
    <cfRule type="cellIs" dxfId="94" priority="101" stopIfTrue="1" operator="equal">
      <formula>"СЕС - КСФ"</formula>
    </cfRule>
  </conditionalFormatting>
  <conditionalFormatting sqref="E180">
    <cfRule type="cellIs" dxfId="93" priority="90" stopIfTrue="1" operator="equal">
      <formula>98</formula>
    </cfRule>
    <cfRule type="cellIs" dxfId="92" priority="92" stopIfTrue="1" operator="equal">
      <formula>96</formula>
    </cfRule>
    <cfRule type="cellIs" dxfId="91" priority="93" stopIfTrue="1" operator="equal">
      <formula>42</formula>
    </cfRule>
    <cfRule type="cellIs" dxfId="90" priority="94" stopIfTrue="1" operator="equal">
      <formula>97</formula>
    </cfRule>
    <cfRule type="cellIs" dxfId="89" priority="95" stopIfTrue="1" operator="equal">
      <formula>33</formula>
    </cfRule>
  </conditionalFormatting>
  <conditionalFormatting sqref="E351">
    <cfRule type="cellIs" dxfId="88" priority="80" stopIfTrue="1" operator="equal">
      <formula>98</formula>
    </cfRule>
    <cfRule type="cellIs" dxfId="87" priority="82" stopIfTrue="1" operator="equal">
      <formula>96</formula>
    </cfRule>
    <cfRule type="cellIs" dxfId="86" priority="83" stopIfTrue="1" operator="equal">
      <formula>42</formula>
    </cfRule>
    <cfRule type="cellIs" dxfId="85" priority="84" stopIfTrue="1" operator="equal">
      <formula>97</formula>
    </cfRule>
    <cfRule type="cellIs" dxfId="84" priority="85" stopIfTrue="1" operator="equal">
      <formula>33</formula>
    </cfRule>
  </conditionalFormatting>
  <conditionalFormatting sqref="E436">
    <cfRule type="cellIs" dxfId="83" priority="70" stopIfTrue="1" operator="equal">
      <formula>98</formula>
    </cfRule>
    <cfRule type="cellIs" dxfId="82" priority="72" stopIfTrue="1" operator="equal">
      <formula>96</formula>
    </cfRule>
    <cfRule type="cellIs" dxfId="81" priority="73" stopIfTrue="1" operator="equal">
      <formula>42</formula>
    </cfRule>
    <cfRule type="cellIs" dxfId="80" priority="74" stopIfTrue="1" operator="equal">
      <formula>97</formula>
    </cfRule>
    <cfRule type="cellIs" dxfId="79" priority="75" stopIfTrue="1" operator="equal">
      <formula>33</formula>
    </cfRule>
  </conditionalFormatting>
  <conditionalFormatting sqref="E452">
    <cfRule type="cellIs" dxfId="78" priority="60" stopIfTrue="1" operator="equal">
      <formula>98</formula>
    </cfRule>
    <cfRule type="cellIs" dxfId="77" priority="62" stopIfTrue="1" operator="equal">
      <formula>96</formula>
    </cfRule>
    <cfRule type="cellIs" dxfId="76" priority="63" stopIfTrue="1" operator="equal">
      <formula>42</formula>
    </cfRule>
    <cfRule type="cellIs" dxfId="75" priority="64" stopIfTrue="1" operator="equal">
      <formula>97</formula>
    </cfRule>
    <cfRule type="cellIs" dxfId="74" priority="65" stopIfTrue="1" operator="equal">
      <formula>33</formula>
    </cfRule>
  </conditionalFormatting>
  <conditionalFormatting sqref="F180">
    <cfRule type="cellIs" dxfId="73" priority="51" stopIfTrue="1" operator="equal">
      <formula>"ЧУЖДИ СРЕДСТВА"</formula>
    </cfRule>
    <cfRule type="cellIs" dxfId="72" priority="52" stopIfTrue="1" operator="equal">
      <formula>"СЕС - ДМП"</formula>
    </cfRule>
    <cfRule type="cellIs" dxfId="71" priority="53" stopIfTrue="1" operator="equal">
      <formula>"СЕС - РА"</formula>
    </cfRule>
    <cfRule type="cellIs" dxfId="70" priority="54" stopIfTrue="1" operator="equal">
      <formula>"СЕС - ДЕС"</formula>
    </cfRule>
    <cfRule type="cellIs" dxfId="69" priority="55" stopIfTrue="1" operator="equal">
      <formula>"СЕС - КСФ"</formula>
    </cfRule>
  </conditionalFormatting>
  <conditionalFormatting sqref="F313">
    <cfRule type="cellIs" dxfId="68" priority="46" stopIfTrue="1" operator="equal">
      <formula>"ЧУЖДИ СРЕДСТВА"</formula>
    </cfRule>
    <cfRule type="cellIs" dxfId="67" priority="47" stopIfTrue="1" operator="equal">
      <formula>"СЕС - ДМП"</formula>
    </cfRule>
    <cfRule type="cellIs" dxfId="66" priority="48" stopIfTrue="1" operator="equal">
      <formula>"СЕС - РА"</formula>
    </cfRule>
    <cfRule type="cellIs" dxfId="65" priority="49" stopIfTrue="1" operator="equal">
      <formula>"СЕС - ДЕС"</formula>
    </cfRule>
    <cfRule type="cellIs" dxfId="64" priority="50" stopIfTrue="1" operator="equal">
      <formula>"СЕС - КСФ"</formula>
    </cfRule>
  </conditionalFormatting>
  <conditionalFormatting sqref="F351">
    <cfRule type="cellIs" dxfId="63" priority="41" stopIfTrue="1" operator="equal">
      <formula>"ЧУЖДИ СРЕДСТВА"</formula>
    </cfRule>
    <cfRule type="cellIs" dxfId="62" priority="42" stopIfTrue="1" operator="equal">
      <formula>"СЕС - ДМП"</formula>
    </cfRule>
    <cfRule type="cellIs" dxfId="61" priority="43" stopIfTrue="1" operator="equal">
      <formula>"СЕС - РА"</formula>
    </cfRule>
    <cfRule type="cellIs" dxfId="60" priority="44" stopIfTrue="1" operator="equal">
      <formula>"СЕС - ДЕС"</formula>
    </cfRule>
    <cfRule type="cellIs" dxfId="59" priority="45" stopIfTrue="1" operator="equal">
      <formula>"СЕС - КСФ"</formula>
    </cfRule>
  </conditionalFormatting>
  <conditionalFormatting sqref="F436">
    <cfRule type="cellIs" dxfId="58" priority="36" stopIfTrue="1" operator="equal">
      <formula>"ЧУЖДИ СРЕДСТВА"</formula>
    </cfRule>
    <cfRule type="cellIs" dxfId="57" priority="37" stopIfTrue="1" operator="equal">
      <formula>"СЕС - ДМП"</formula>
    </cfRule>
    <cfRule type="cellIs" dxfId="56" priority="38" stopIfTrue="1" operator="equal">
      <formula>"СЕС - РА"</formula>
    </cfRule>
    <cfRule type="cellIs" dxfId="55" priority="39" stopIfTrue="1" operator="equal">
      <formula>"СЕС - ДЕС"</formula>
    </cfRule>
    <cfRule type="cellIs" dxfId="54" priority="40" stopIfTrue="1" operator="equal">
      <formula>"СЕС - КСФ"</formula>
    </cfRule>
  </conditionalFormatting>
  <conditionalFormatting sqref="F452">
    <cfRule type="cellIs" dxfId="53" priority="31" stopIfTrue="1" operator="equal">
      <formula>"ЧУЖДИ СРЕДСТВА"</formula>
    </cfRule>
    <cfRule type="cellIs" dxfId="52" priority="32" stopIfTrue="1" operator="equal">
      <formula>"СЕС - ДМП"</formula>
    </cfRule>
    <cfRule type="cellIs" dxfId="51" priority="33" stopIfTrue="1" operator="equal">
      <formula>"СЕС - РА"</formula>
    </cfRule>
    <cfRule type="cellIs" dxfId="50" priority="34" stopIfTrue="1" operator="equal">
      <formula>"СЕС - ДЕС"</formula>
    </cfRule>
    <cfRule type="cellIs" dxfId="49" priority="35" stopIfTrue="1" operator="equal">
      <formula>"СЕС - КСФ"</formula>
    </cfRule>
  </conditionalFormatting>
  <conditionalFormatting sqref="D443">
    <cfRule type="cellIs" dxfId="48" priority="30" stopIfTrue="1" operator="notEqual">
      <formula>0</formula>
    </cfRule>
  </conditionalFormatting>
  <conditionalFormatting sqref="D594">
    <cfRule type="cellIs" dxfId="47" priority="29" stopIfTrue="1" operator="notEqual">
      <formula>0</formula>
    </cfRule>
  </conditionalFormatting>
  <conditionalFormatting sqref="D740 D913 D1086 D1259">
    <cfRule type="cellIs" dxfId="46" priority="266" stopIfTrue="1" operator="equal">
      <formula>0</formula>
    </cfRule>
  </conditionalFormatting>
  <conditionalFormatting sqref="D622 D795 D968 D1141">
    <cfRule type="cellIs" dxfId="45" priority="267" stopIfTrue="1" operator="notEqual">
      <formula>"ИЗБЕРЕТЕ ДЕЙНОСТ"</formula>
    </cfRule>
  </conditionalFormatting>
  <conditionalFormatting sqref="C622 C795 C968 C1141">
    <cfRule type="cellIs" dxfId="44" priority="268" stopIfTrue="1" operator="notEqual">
      <formula>0</formula>
    </cfRule>
  </conditionalFormatting>
  <conditionalFormatting sqref="I9:J9">
    <cfRule type="cellIs" dxfId="43" priority="21" stopIfTrue="1" operator="between">
      <formula>1000000000000</formula>
      <formula>9999999999999990</formula>
    </cfRule>
    <cfRule type="cellIs" dxfId="42" priority="22" stopIfTrue="1" operator="between">
      <formula>10000000000</formula>
      <formula>999999999999</formula>
    </cfRule>
    <cfRule type="cellIs" dxfId="41" priority="23" stopIfTrue="1" operator="between">
      <formula>1000000</formula>
      <formula>99999999</formula>
    </cfRule>
    <cfRule type="cellIs" dxfId="40" priority="24" stopIfTrue="1" operator="between">
      <formula>100</formula>
      <formula>9999</formula>
    </cfRule>
  </conditionalFormatting>
  <conditionalFormatting sqref="E1443:F1443">
    <cfRule type="cellIs" dxfId="39" priority="16" stopIfTrue="1" operator="equal">
      <formula>98</formula>
    </cfRule>
    <cfRule type="cellIs" dxfId="38" priority="17" stopIfTrue="1" operator="equal">
      <formula>96</formula>
    </cfRule>
    <cfRule type="cellIs" dxfId="37" priority="18" stopIfTrue="1" operator="equal">
      <formula>42</formula>
    </cfRule>
    <cfRule type="cellIs" dxfId="36" priority="19" stopIfTrue="1" operator="equal">
      <formula>97</formula>
    </cfRule>
    <cfRule type="cellIs" dxfId="35" priority="20" stopIfTrue="1" operator="equal">
      <formula>33</formula>
    </cfRule>
  </conditionalFormatting>
  <conditionalFormatting sqref="D1432">
    <cfRule type="cellIs" dxfId="34" priority="15" stopIfTrue="1" operator="equal">
      <formula>0</formula>
    </cfRule>
  </conditionalFormatting>
  <conditionalFormatting sqref="F1305">
    <cfRule type="cellIs" dxfId="33" priority="14" stopIfTrue="1" operator="equal">
      <formula>0</formula>
    </cfRule>
  </conditionalFormatting>
  <conditionalFormatting sqref="F1441">
    <cfRule type="cellIs" dxfId="32" priority="13" stopIfTrue="1" operator="equal">
      <formula>0</formula>
    </cfRule>
  </conditionalFormatting>
  <conditionalFormatting sqref="D1314">
    <cfRule type="cellIs" dxfId="31" priority="12" stopIfTrue="1" operator="notEqual">
      <formula>"ИЗБЕРЕТЕ ДЕЙНОСТ"</formula>
    </cfRule>
  </conditionalFormatting>
  <conditionalFormatting sqref="C1314">
    <cfRule type="cellIs" dxfId="30" priority="11" stopIfTrue="1" operator="notEqual">
      <formula>0</formula>
    </cfRule>
  </conditionalFormatting>
  <conditionalFormatting sqref="E1307">
    <cfRule type="cellIs" dxfId="29" priority="6" stopIfTrue="1" operator="equal">
      <formula>98</formula>
    </cfRule>
    <cfRule type="cellIs" dxfId="28" priority="7" stopIfTrue="1" operator="equal">
      <formula>96</formula>
    </cfRule>
    <cfRule type="cellIs" dxfId="27" priority="8" stopIfTrue="1" operator="equal">
      <formula>42</formula>
    </cfRule>
    <cfRule type="cellIs" dxfId="26" priority="9" stopIfTrue="1" operator="equal">
      <formula>97</formula>
    </cfRule>
    <cfRule type="cellIs" dxfId="25" priority="10" stopIfTrue="1" operator="equal">
      <formula>33</formula>
    </cfRule>
  </conditionalFormatting>
  <conditionalFormatting sqref="F1307">
    <cfRule type="cellIs" dxfId="24" priority="1" stopIfTrue="1" operator="equal">
      <formula>"ЧУЖДИ СРЕДСТВА"</formula>
    </cfRule>
    <cfRule type="cellIs" dxfId="23" priority="2" stopIfTrue="1" operator="equal">
      <formula>"СЕС - ДМП"</formula>
    </cfRule>
    <cfRule type="cellIs" dxfId="22" priority="3" stopIfTrue="1" operator="equal">
      <formula>"СЕС - РА"</formula>
    </cfRule>
    <cfRule type="cellIs" dxfId="21" priority="4" stopIfTrue="1" operator="equal">
      <formula>"СЕС - ДЕС"</formula>
    </cfRule>
    <cfRule type="cellIs" dxfId="20" priority="5" stopIfTrue="1" operator="equal">
      <formula>"СЕС - КСФ"</formula>
    </cfRule>
  </conditionalFormatting>
  <dataValidations count="12">
    <dataValidation type="whole" errorStyle="information" operator="greaterThan" allowBlank="1" showInputMessage="1" showErrorMessage="1" error="Въвежда се положително число !" sqref="D377">
      <formula1>0</formula1>
    </dataValidation>
    <dataValidation type="whole" errorStyle="information"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E884:J886 E816:J832 E896:J898 E909:J909 E801:J805 E905:J907 E844:J849 E807:J814 E860:J868 E888:J894 E798:J799 E834:J836 E838:J842 E870:J875 E877:J882 E900:J903 E851:J858 E1057:J1059 E989:J1005 E1069:J1071 E1082:J1082 E974:J978 E1078:J1080 E1017:J1022 E980:J987 E1033:J1041 E1061:J1067 E971:J972 E1007:J1009 E1011:J1015 E1043:J1048 E1050:J1055 E1073:J1076 E1024:J1031 E1230:J1232 E1162:J1178 E1242:J1244 E1255:J1255 E1147:J1151 E1251:J1253 E1190:J1195 E1153:J1160 E1206:J1214 E1234:J1240 E1144:J1145 E1180:J1182 E1184:J1188 E1216:J1221 E1223:J1228 E1246:J1249 E1197:J1204 E1403:J1405 E1335:J1351 E1415:J1417 E1428:J1428 E1320:J1324 E1424:J1426 E1363:J1368 E1326:J1333 E1379:J1387 E1407:J1413 E1317:J1318 E1353:J1355 E1357:J1361 E1389:J1394 E1396:J1401 E1419:J1422 E1370:J1377">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D795 D968 D1141 D1314">
      <formula1>EBK_DEIN</formula1>
    </dataValidation>
    <dataValidation type="list" allowBlank="1" showDropDown="1" showInputMessage="1" showErrorMessage="1" prompt="Използва се само  за финансово-правна форма СЕС-КСФ (код 98)_x000a_" sqref="D620 D793 D966 D1139 D1312">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_x000a__x000a_" sqref="E760:F762 E933:F935 E1106:F1108 E1279:F1281 E1452:F1454"/>
    <dataValidation allowBlank="1" showInputMessage="1" showErrorMessage="1" prompt="Щатни бройки - без бройките за дейности, финансирани по единни разходни стандарти._x000a__x000a_" sqref="E754:F756 E927:F929 E1100:F1102 E1273:F1275 E1446:F1448"/>
    <dataValidation allowBlank="1" showInputMessage="1" showErrorMessage="1" prompt="Средногодишни щатни бройки - без бройките за дейности, финансирани по единни разходни стандарти._x000a__x000a_" sqref="E757:F759 E930:F932 E1103:F1105 E1276:F1278 E1449:F1451"/>
  </dataValidations>
  <printOptions horizontalCentered="1"/>
  <pageMargins left="0.47244094488188981" right="0.15748031496062992" top="0.31496062992125984" bottom="0.27559055118110237" header="0.19685039370078741" footer="0.19685039370078741"/>
  <pageSetup paperSize="9" scale="43"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Line="0" autoPict="0" macro="[0]!PrintO">
                <anchor moveWithCells="1" sizeWithCells="1">
                  <from>
                    <xdr:col>4</xdr:col>
                    <xdr:colOff>781050</xdr:colOff>
                    <xdr:row>1</xdr:row>
                    <xdr:rowOff>114300</xdr:rowOff>
                  </from>
                  <to>
                    <xdr:col>6</xdr:col>
                    <xdr:colOff>628650</xdr:colOff>
                    <xdr:row>5</xdr:row>
                    <xdr:rowOff>47625</xdr:rowOff>
                  </to>
                </anchor>
              </controlPr>
            </control>
          </mc:Choice>
        </mc:AlternateContent>
        <mc:AlternateContent xmlns:mc="http://schemas.openxmlformats.org/markup-compatibility/2006">
          <mc:Choice Requires="x14">
            <control shapeId="3079" r:id="rId5" name="Button 7">
              <controlPr defaultSize="0" print="0" autoFill="0" autoLine="0" autoPict="0" macro="[0]!NextDejn">
                <anchor moveWithCells="1">
                  <from>
                    <xdr:col>3</xdr:col>
                    <xdr:colOff>4105275</xdr:colOff>
                    <xdr:row>2</xdr:row>
                    <xdr:rowOff>38100</xdr:rowOff>
                  </from>
                  <to>
                    <xdr:col>4</xdr:col>
                    <xdr:colOff>190500</xdr:colOff>
                    <xdr:row>5</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T301"/>
  <sheetViews>
    <sheetView topLeftCell="T151" zoomScale="70" zoomScaleNormal="70" workbookViewId="0">
      <selection activeCell="I12" sqref="I12:S182"/>
    </sheetView>
  </sheetViews>
  <sheetFormatPr defaultRowHeight="12.75"/>
  <cols>
    <col min="1" max="1" width="10.28515625" style="29" hidden="1" customWidth="1"/>
    <col min="2" max="2" width="9.7109375" style="29" hidden="1" customWidth="1"/>
    <col min="3" max="3" width="18.140625" style="29" hidden="1" customWidth="1"/>
    <col min="4" max="4" width="11.5703125" style="29" hidden="1" customWidth="1"/>
    <col min="5" max="5" width="13.85546875" style="29" hidden="1" customWidth="1"/>
    <col min="6" max="6" width="15.5703125" style="29" hidden="1" customWidth="1"/>
    <col min="7" max="7" width="12.140625" style="29" hidden="1" customWidth="1"/>
    <col min="8" max="8" width="12.7109375" style="29" hidden="1" customWidth="1"/>
    <col min="9" max="9" width="9.85546875" style="30" hidden="1" customWidth="1"/>
    <col min="10" max="10" width="10.42578125" style="30" hidden="1" customWidth="1"/>
    <col min="11" max="11" width="90.42578125" style="31" hidden="1" customWidth="1"/>
    <col min="12" max="12" width="18.7109375" style="32" hidden="1" customWidth="1"/>
    <col min="13" max="14" width="17.7109375" style="32" hidden="1" customWidth="1"/>
    <col min="15" max="15" width="17.7109375" style="208" hidden="1" customWidth="1"/>
    <col min="16" max="16" width="17.7109375" style="32" hidden="1" customWidth="1"/>
    <col min="17" max="17" width="17.7109375" style="208" hidden="1" customWidth="1"/>
    <col min="18" max="18" width="2.28515625" style="33" hidden="1" customWidth="1"/>
    <col min="19" max="19" width="2.5703125" style="33" hidden="1" customWidth="1"/>
    <col min="20" max="16384" width="9.140625" style="33"/>
  </cols>
  <sheetData>
    <row r="1" spans="1:19">
      <c r="A1" s="29" t="s">
        <v>912</v>
      </c>
      <c r="B1" s="29">
        <v>173</v>
      </c>
      <c r="I1" s="29"/>
    </row>
    <row r="2" spans="1:19">
      <c r="A2" s="29" t="s">
        <v>913</v>
      </c>
      <c r="B2" s="29" t="s">
        <v>2215</v>
      </c>
      <c r="I2" s="29"/>
    </row>
    <row r="3" spans="1:19">
      <c r="A3" s="29" t="s">
        <v>914</v>
      </c>
      <c r="B3" s="29" t="s">
        <v>2213</v>
      </c>
      <c r="I3" s="29"/>
    </row>
    <row r="4" spans="1:19" ht="15.75">
      <c r="A4" s="29" t="s">
        <v>915</v>
      </c>
      <c r="B4" s="29" t="s">
        <v>1355</v>
      </c>
      <c r="C4" s="34"/>
      <c r="I4" s="29"/>
    </row>
    <row r="5" spans="1:19" ht="31.5" customHeight="1">
      <c r="A5" s="29" t="s">
        <v>916</v>
      </c>
      <c r="B5" s="236"/>
      <c r="C5" s="236"/>
    </row>
    <row r="6" spans="1:19">
      <c r="A6" s="35"/>
      <c r="B6" s="36"/>
    </row>
    <row r="8" spans="1:19">
      <c r="B8" s="29" t="s">
        <v>2214</v>
      </c>
      <c r="I8" s="29"/>
    </row>
    <row r="9" spans="1:19">
      <c r="I9" s="29"/>
    </row>
    <row r="10" spans="1:19">
      <c r="I10" s="29"/>
    </row>
    <row r="11" spans="1:19" ht="18.75">
      <c r="A11" s="29" t="s">
        <v>1167</v>
      </c>
      <c r="H11" s="778"/>
      <c r="I11" s="37"/>
      <c r="J11" s="37"/>
      <c r="K11" s="37"/>
      <c r="L11" s="38"/>
      <c r="M11" s="38"/>
      <c r="N11" s="38"/>
      <c r="O11" s="209"/>
      <c r="P11" s="38"/>
      <c r="Q11" s="209"/>
      <c r="R11" s="39"/>
      <c r="S11" s="39"/>
    </row>
    <row r="12" spans="1:19" ht="15.75">
      <c r="A12" s="29">
        <v>1</v>
      </c>
      <c r="H12" s="778"/>
      <c r="I12" s="1124"/>
      <c r="J12" s="1124"/>
      <c r="K12" s="1143"/>
      <c r="L12" s="15"/>
      <c r="M12" s="15"/>
      <c r="N12" s="15"/>
      <c r="O12" s="15"/>
      <c r="P12" s="15"/>
      <c r="Q12" s="15"/>
      <c r="R12" s="1526">
        <f>(IF($E146&lt;&gt;0,$K$2,IF($F146&lt;&gt;0,$K$2,IF($G146&lt;&gt;0,$K$2,IF($H146&lt;&gt;0,$K$2,IF($I146&lt;&gt;0,$K$2,IF($J146&lt;&gt;0,$K$2,"")))))))</f>
        <v>0</v>
      </c>
      <c r="S12" s="495"/>
    </row>
    <row r="13" spans="1:19" ht="15.75">
      <c r="A13" s="29">
        <v>2</v>
      </c>
      <c r="H13" s="778"/>
      <c r="I13" s="1124"/>
      <c r="J13" s="1144"/>
      <c r="K13" s="1145"/>
      <c r="L13" s="15"/>
      <c r="M13" s="15"/>
      <c r="N13" s="15"/>
      <c r="O13" s="15"/>
      <c r="P13" s="15"/>
      <c r="Q13" s="15"/>
      <c r="R13" s="1526">
        <f>(IF($E146&lt;&gt;0,$K$2,IF($F146&lt;&gt;0,$K$2,IF($G146&lt;&gt;0,$K$2,IF($H146&lt;&gt;0,$K$2,IF($I146&lt;&gt;0,$K$2,IF($J146&lt;&gt;0,$K$2,"")))))))</f>
        <v>0</v>
      </c>
      <c r="S13" s="495"/>
    </row>
    <row r="14" spans="1:19" ht="20.25" customHeight="1">
      <c r="A14" s="29">
        <v>3</v>
      </c>
      <c r="H14" s="778"/>
      <c r="I14" s="2135">
        <f>$B$7</f>
        <v>0</v>
      </c>
      <c r="J14" s="2136"/>
      <c r="K14" s="2136"/>
      <c r="L14" s="1146"/>
      <c r="M14" s="1146"/>
      <c r="N14" s="1147"/>
      <c r="O14" s="1147"/>
      <c r="P14" s="1147"/>
      <c r="Q14" s="1147"/>
      <c r="R14" s="1526">
        <f>(IF($E146&lt;&gt;0,$K$2,IF($F146&lt;&gt;0,$K$2,IF($G146&lt;&gt;0,$K$2,IF($H146&lt;&gt;0,$K$2,IF($I146&lt;&gt;0,$K$2,IF($J146&lt;&gt;0,$K$2,"")))))))</f>
        <v>0</v>
      </c>
      <c r="S14" s="495"/>
    </row>
    <row r="15" spans="1:19" ht="18.75" customHeight="1">
      <c r="A15" s="29">
        <v>4</v>
      </c>
      <c r="H15" s="778"/>
      <c r="I15" s="775"/>
      <c r="J15" s="1122"/>
      <c r="K15" s="1148"/>
      <c r="L15" s="1149" t="s">
        <v>2184</v>
      </c>
      <c r="M15" s="1149" t="s">
        <v>2083</v>
      </c>
      <c r="N15" s="776"/>
      <c r="O15" s="1150" t="s">
        <v>1319</v>
      </c>
      <c r="P15" s="1151"/>
      <c r="Q15" s="1152"/>
      <c r="R15" s="1526">
        <f>(IF($E146&lt;&gt;0,$K$2,IF($F146&lt;&gt;0,$K$2,IF($G146&lt;&gt;0,$K$2,IF($H146&lt;&gt;0,$K$2,IF($I146&lt;&gt;0,$K$2,IF($J146&lt;&gt;0,$K$2,"")))))))</f>
        <v>0</v>
      </c>
      <c r="S15" s="495"/>
    </row>
    <row r="16" spans="1:19" ht="27" customHeight="1">
      <c r="A16" s="29">
        <v>5</v>
      </c>
      <c r="H16" s="778"/>
      <c r="I16" s="2137">
        <f>$B$9</f>
        <v>0</v>
      </c>
      <c r="J16" s="2138"/>
      <c r="K16" s="2139"/>
      <c r="L16" s="1068">
        <f>$E$9</f>
        <v>0</v>
      </c>
      <c r="M16" s="1153">
        <f>$F$9</f>
        <v>0</v>
      </c>
      <c r="N16" s="776"/>
      <c r="O16" s="776"/>
      <c r="P16" s="776"/>
      <c r="Q16" s="776"/>
      <c r="R16" s="1526">
        <f>(IF($E146&lt;&gt;0,$K$2,IF($F146&lt;&gt;0,$K$2,IF($G146&lt;&gt;0,$K$2,IF($H146&lt;&gt;0,$K$2,IF($I146&lt;&gt;0,$K$2,IF($J146&lt;&gt;0,$K$2,"")))))))</f>
        <v>0</v>
      </c>
      <c r="S16" s="495"/>
    </row>
    <row r="17" spans="1:19" ht="15.75">
      <c r="A17" s="29">
        <v>6</v>
      </c>
      <c r="H17" s="778"/>
      <c r="I17" s="1154">
        <f>$B$10</f>
        <v>0</v>
      </c>
      <c r="J17" s="775"/>
      <c r="K17" s="1125"/>
      <c r="L17" s="1155"/>
      <c r="M17" s="1155"/>
      <c r="N17" s="776"/>
      <c r="O17" s="776"/>
      <c r="P17" s="776"/>
      <c r="Q17" s="776"/>
      <c r="R17" s="1526">
        <f>(IF($E146&lt;&gt;0,$K$2,IF($F146&lt;&gt;0,$K$2,IF($G146&lt;&gt;0,$K$2,IF($H146&lt;&gt;0,$K$2,IF($I146&lt;&gt;0,$K$2,IF($J146&lt;&gt;0,$K$2,"")))))))</f>
        <v>0</v>
      </c>
      <c r="S17" s="495"/>
    </row>
    <row r="18" spans="1:19" ht="6" customHeight="1">
      <c r="A18" s="29">
        <v>7</v>
      </c>
      <c r="H18" s="778"/>
      <c r="I18" s="1154"/>
      <c r="J18" s="775"/>
      <c r="K18" s="1125"/>
      <c r="L18" s="1154"/>
      <c r="M18" s="775"/>
      <c r="N18" s="776"/>
      <c r="O18" s="776"/>
      <c r="P18" s="776"/>
      <c r="Q18" s="776"/>
      <c r="R18" s="1526">
        <f>(IF($E146&lt;&gt;0,$K$2,IF($F146&lt;&gt;0,$K$2,IF($G146&lt;&gt;0,$K$2,IF($H146&lt;&gt;0,$K$2,IF($I146&lt;&gt;0,$K$2,IF($J146&lt;&gt;0,$K$2,"")))))))</f>
        <v>0</v>
      </c>
      <c r="S18" s="495"/>
    </row>
    <row r="19" spans="1:19" ht="27" customHeight="1">
      <c r="A19" s="29">
        <v>8</v>
      </c>
      <c r="H19" s="778"/>
      <c r="I19" s="2140">
        <f>$B$12</f>
        <v>0</v>
      </c>
      <c r="J19" s="2141"/>
      <c r="K19" s="2142"/>
      <c r="L19" s="1156" t="s">
        <v>1202</v>
      </c>
      <c r="M19" s="1899">
        <f>$F$12</f>
        <v>0</v>
      </c>
      <c r="N19" s="1157"/>
      <c r="O19" s="776"/>
      <c r="P19" s="776"/>
      <c r="Q19" s="776"/>
      <c r="R19" s="1526">
        <f>(IF($E146&lt;&gt;0,$K$2,IF($F146&lt;&gt;0,$K$2,IF($G146&lt;&gt;0,$K$2,IF($H146&lt;&gt;0,$K$2,IF($I146&lt;&gt;0,$K$2,IF($J146&lt;&gt;0,$K$2,"")))))))</f>
        <v>0</v>
      </c>
      <c r="S19" s="495"/>
    </row>
    <row r="20" spans="1:19" ht="15.75">
      <c r="A20" s="29">
        <v>9</v>
      </c>
      <c r="H20" s="778"/>
      <c r="I20" s="1158">
        <f>$B$13</f>
        <v>0</v>
      </c>
      <c r="J20" s="775"/>
      <c r="K20" s="1125"/>
      <c r="L20" s="1159"/>
      <c r="M20" s="1160"/>
      <c r="N20" s="776"/>
      <c r="O20" s="776"/>
      <c r="P20" s="776"/>
      <c r="Q20" s="776"/>
      <c r="R20" s="1526">
        <f>(IF($E146&lt;&gt;0,$K$2,IF($F146&lt;&gt;0,$K$2,IF($G146&lt;&gt;0,$K$2,IF($H146&lt;&gt;0,$K$2,IF($I146&lt;&gt;0,$K$2,IF($J146&lt;&gt;0,$K$2,"")))))))</f>
        <v>0</v>
      </c>
      <c r="S20" s="495"/>
    </row>
    <row r="21" spans="1:19" ht="21.75" customHeight="1">
      <c r="A21" s="29">
        <v>10</v>
      </c>
      <c r="H21" s="778"/>
      <c r="I21" s="1161"/>
      <c r="J21" s="776"/>
      <c r="K21" s="1162" t="s">
        <v>1330</v>
      </c>
      <c r="L21" s="1163">
        <f>$E$15</f>
        <v>0</v>
      </c>
      <c r="M21" s="1504">
        <f>$F$15</f>
        <v>0</v>
      </c>
      <c r="N21" s="776"/>
      <c r="O21" s="1164"/>
      <c r="P21" s="776"/>
      <c r="Q21" s="1164"/>
      <c r="R21" s="1526">
        <f>(IF($E146&lt;&gt;0,$K$2,IF($F146&lt;&gt;0,$K$2,IF($G146&lt;&gt;0,$K$2,IF($H146&lt;&gt;0,$K$2,IF($I146&lt;&gt;0,$K$2,IF($J146&lt;&gt;0,$K$2,"")))))))</f>
        <v>0</v>
      </c>
      <c r="S21" s="495"/>
    </row>
    <row r="22" spans="1:19" ht="16.5" thickBot="1">
      <c r="A22" s="29">
        <v>11</v>
      </c>
      <c r="H22" s="778"/>
      <c r="I22" s="775"/>
      <c r="J22" s="1122"/>
      <c r="K22" s="1148"/>
      <c r="L22" s="1160"/>
      <c r="M22" s="1165"/>
      <c r="N22" s="1166"/>
      <c r="O22" s="1166"/>
      <c r="P22" s="1166"/>
      <c r="Q22" s="1167" t="s">
        <v>2187</v>
      </c>
      <c r="R22" s="1526">
        <f>(IF($E146&lt;&gt;0,$K$2,IF($F146&lt;&gt;0,$K$2,IF($G146&lt;&gt;0,$K$2,IF($H146&lt;&gt;0,$K$2,IF($I146&lt;&gt;0,$K$2,IF($J146&lt;&gt;0,$K$2,"")))))))</f>
        <v>0</v>
      </c>
      <c r="S22" s="495"/>
    </row>
    <row r="23" spans="1:19" ht="21.75" customHeight="1">
      <c r="A23" s="29">
        <v>12</v>
      </c>
      <c r="H23" s="778"/>
      <c r="I23" s="1168"/>
      <c r="J23" s="1169"/>
      <c r="K23" s="1170" t="s">
        <v>917</v>
      </c>
      <c r="L23" s="1171" t="s">
        <v>2189</v>
      </c>
      <c r="M23" s="477" t="s">
        <v>1217</v>
      </c>
      <c r="N23" s="1172"/>
      <c r="O23" s="1173"/>
      <c r="P23" s="1172"/>
      <c r="Q23" s="1174"/>
      <c r="R23" s="1526">
        <f>(IF($E146&lt;&gt;0,$K$2,IF($F146&lt;&gt;0,$K$2,IF($G146&lt;&gt;0,$K$2,IF($H146&lt;&gt;0,$K$2,IF($I146&lt;&gt;0,$K$2,IF($J146&lt;&gt;0,$K$2,"")))))))</f>
        <v>0</v>
      </c>
      <c r="S23" s="495"/>
    </row>
    <row r="24" spans="1:19" ht="58.5" customHeight="1">
      <c r="A24" s="29">
        <v>13</v>
      </c>
      <c r="H24" s="778"/>
      <c r="I24" s="1175" t="s">
        <v>2137</v>
      </c>
      <c r="J24" s="1176" t="s">
        <v>2191</v>
      </c>
      <c r="K24" s="1177" t="s">
        <v>918</v>
      </c>
      <c r="L24" s="1178">
        <f>$C$3</f>
        <v>0</v>
      </c>
      <c r="M24" s="478" t="s">
        <v>1215</v>
      </c>
      <c r="N24" s="1179" t="s">
        <v>1214</v>
      </c>
      <c r="O24" s="1180" t="s">
        <v>911</v>
      </c>
      <c r="P24" s="1181" t="s">
        <v>1203</v>
      </c>
      <c r="Q24" s="1182" t="s">
        <v>1204</v>
      </c>
      <c r="R24" s="1526">
        <f>(IF($E146&lt;&gt;0,$K$2,IF($F146&lt;&gt;0,$K$2,IF($G146&lt;&gt;0,$K$2,IF($H146&lt;&gt;0,$K$2,IF($I146&lt;&gt;0,$K$2,IF($J146&lt;&gt;0,$K$2,"")))))))</f>
        <v>0</v>
      </c>
      <c r="S24" s="495"/>
    </row>
    <row r="25" spans="1:19" ht="18.75">
      <c r="A25" s="29">
        <v>14</v>
      </c>
      <c r="H25" s="778"/>
      <c r="I25" s="1183"/>
      <c r="J25" s="1184"/>
      <c r="K25" s="1185" t="s">
        <v>1936</v>
      </c>
      <c r="L25" s="457" t="s">
        <v>1781</v>
      </c>
      <c r="M25" s="457" t="s">
        <v>1782</v>
      </c>
      <c r="N25" s="770" t="s">
        <v>925</v>
      </c>
      <c r="O25" s="771" t="s">
        <v>926</v>
      </c>
      <c r="P25" s="771" t="s">
        <v>898</v>
      </c>
      <c r="Q25" s="772" t="s">
        <v>1185</v>
      </c>
      <c r="R25" s="1526">
        <f>(IF($E146&lt;&gt;0,$K$2,IF($F146&lt;&gt;0,$K$2,IF($G146&lt;&gt;0,$K$2,IF($H146&lt;&gt;0,$K$2,IF($I146&lt;&gt;0,$K$2,IF($J146&lt;&gt;0,$K$2,"")))))))</f>
        <v>0</v>
      </c>
      <c r="S25" s="495"/>
    </row>
    <row r="26" spans="1:19" ht="18.75" customHeight="1">
      <c r="A26" s="29">
        <v>15</v>
      </c>
      <c r="H26" s="778"/>
      <c r="I26" s="1186"/>
      <c r="J26" s="1952">
        <f>VLOOKUP(K26,OP_LIST2,2,FALSE)</f>
        <v>0</v>
      </c>
      <c r="K26" s="1524" t="s">
        <v>1720</v>
      </c>
      <c r="L26" s="387"/>
      <c r="M26" s="773"/>
      <c r="N26" s="1187"/>
      <c r="O26" s="779"/>
      <c r="P26" s="779"/>
      <c r="Q26" s="780"/>
      <c r="R26" s="1526">
        <f>(IF($E146&lt;&gt;0,$K$2,IF($F146&lt;&gt;0,$K$2,IF($G146&lt;&gt;0,$K$2,IF($H146&lt;&gt;0,$K$2,IF($I146&lt;&gt;0,$K$2,IF($J146&lt;&gt;0,$K$2,"")))))))</f>
        <v>0</v>
      </c>
      <c r="S26" s="495"/>
    </row>
    <row r="27" spans="1:19" ht="18.75" customHeight="1">
      <c r="A27" s="29">
        <v>16</v>
      </c>
      <c r="H27" s="778"/>
      <c r="I27" s="1188"/>
      <c r="J27" s="1953">
        <f>VLOOKUP(K28,EBK_DEIN2,2,FALSE)</f>
        <v>0</v>
      </c>
      <c r="K27" s="1525" t="s">
        <v>1168</v>
      </c>
      <c r="L27" s="773"/>
      <c r="M27" s="773"/>
      <c r="N27" s="1189"/>
      <c r="O27" s="781"/>
      <c r="P27" s="781"/>
      <c r="Q27" s="782"/>
      <c r="R27" s="1526">
        <f>(IF($E146&lt;&gt;0,$K$2,IF($F146&lt;&gt;0,$K$2,IF($G146&lt;&gt;0,$K$2,IF($H146&lt;&gt;0,$K$2,IF($I146&lt;&gt;0,$K$2,IF($J146&lt;&gt;0,$K$2,"")))))))</f>
        <v>0</v>
      </c>
      <c r="S27" s="495"/>
    </row>
    <row r="28" spans="1:19" ht="18.75" customHeight="1">
      <c r="A28" s="29">
        <v>17</v>
      </c>
      <c r="H28" s="778"/>
      <c r="I28" s="1190"/>
      <c r="J28" s="1954">
        <f>+J27</f>
        <v>0</v>
      </c>
      <c r="K28" s="1523" t="s">
        <v>1490</v>
      </c>
      <c r="L28" s="773"/>
      <c r="M28" s="773"/>
      <c r="N28" s="1189"/>
      <c r="O28" s="781"/>
      <c r="P28" s="781"/>
      <c r="Q28" s="782"/>
      <c r="R28" s="1526">
        <f>(IF($E146&lt;&gt;0,$K$2,IF($F146&lt;&gt;0,$K$2,IF($G146&lt;&gt;0,$K$2,IF($H146&lt;&gt;0,$K$2,IF($I146&lt;&gt;0,$K$2,IF($J146&lt;&gt;0,$K$2,"")))))))</f>
        <v>0</v>
      </c>
      <c r="S28" s="495"/>
    </row>
    <row r="29" spans="1:19" ht="15.75">
      <c r="A29" s="29">
        <v>18</v>
      </c>
      <c r="H29" s="778"/>
      <c r="I29" s="1191"/>
      <c r="J29" s="1192"/>
      <c r="K29" s="1193" t="s">
        <v>919</v>
      </c>
      <c r="L29" s="773"/>
      <c r="M29" s="773"/>
      <c r="N29" s="1194"/>
      <c r="O29" s="783"/>
      <c r="P29" s="783"/>
      <c r="Q29" s="784"/>
      <c r="R29" s="1526">
        <f>(IF($E146&lt;&gt;0,$K$2,IF($F146&lt;&gt;0,$K$2,IF($G146&lt;&gt;0,$K$2,IF($H146&lt;&gt;0,$K$2,IF($I146&lt;&gt;0,$K$2,IF($J146&lt;&gt;0,$K$2,"")))))))</f>
        <v>0</v>
      </c>
      <c r="S29" s="495"/>
    </row>
    <row r="30" spans="1:19" ht="18.75" customHeight="1">
      <c r="A30" s="29">
        <v>19</v>
      </c>
      <c r="H30" s="778"/>
      <c r="I30" s="1195">
        <v>100</v>
      </c>
      <c r="J30" s="2148" t="s">
        <v>1937</v>
      </c>
      <c r="K30" s="2147"/>
      <c r="L30" s="463">
        <f t="shared" ref="L30:Q30" si="0">SUM(L31:L32)</f>
        <v>0</v>
      </c>
      <c r="M30" s="464">
        <f t="shared" si="0"/>
        <v>0</v>
      </c>
      <c r="N30" s="576">
        <f t="shared" si="0"/>
        <v>0</v>
      </c>
      <c r="O30" s="577">
        <f t="shared" si="0"/>
        <v>0</v>
      </c>
      <c r="P30" s="577">
        <f t="shared" si="0"/>
        <v>0</v>
      </c>
      <c r="Q30" s="578">
        <f t="shared" si="0"/>
        <v>0</v>
      </c>
      <c r="R30" s="1526">
        <f>(IF($E30&lt;&gt;0,$K$2,IF($F30&lt;&gt;0,$K$2,IF($G30&lt;&gt;0,$K$2,IF($H30&lt;&gt;0,$K$2,IF($I30&lt;&gt;0,$K$2,IF($J30&lt;&gt;0,$K$2,"")))))))</f>
        <v>0</v>
      </c>
      <c r="S30" s="496"/>
    </row>
    <row r="31" spans="1:19" ht="18.75" customHeight="1">
      <c r="A31" s="29">
        <v>20</v>
      </c>
      <c r="H31" s="778"/>
      <c r="I31" s="1196"/>
      <c r="J31" s="1197">
        <v>101</v>
      </c>
      <c r="K31" s="1198" t="s">
        <v>1938</v>
      </c>
      <c r="L31" s="620"/>
      <c r="M31" s="629">
        <f>N31+O31+P31+Q31</f>
        <v>0</v>
      </c>
      <c r="N31" s="543"/>
      <c r="O31" s="544"/>
      <c r="P31" s="544"/>
      <c r="Q31" s="545"/>
      <c r="R31" s="1526">
        <f t="shared" ref="R31:R98" si="1">(IF($E31&lt;&gt;0,$K$2,IF($F31&lt;&gt;0,$K$2,IF($G31&lt;&gt;0,$K$2,IF($H31&lt;&gt;0,$K$2,IF($I31&lt;&gt;0,$K$2,IF($J31&lt;&gt;0,$K$2,"")))))))</f>
        <v>0</v>
      </c>
      <c r="S31" s="496"/>
    </row>
    <row r="32" spans="1:19" ht="18.75" customHeight="1">
      <c r="A32" s="29">
        <v>21</v>
      </c>
      <c r="H32" s="778"/>
      <c r="I32" s="1196"/>
      <c r="J32" s="1199">
        <v>102</v>
      </c>
      <c r="K32" s="1200" t="s">
        <v>1939</v>
      </c>
      <c r="L32" s="626"/>
      <c r="M32" s="630">
        <f>N32+O32+P32+Q32</f>
        <v>0</v>
      </c>
      <c r="N32" s="555"/>
      <c r="O32" s="556"/>
      <c r="P32" s="556"/>
      <c r="Q32" s="557"/>
      <c r="R32" s="1526">
        <f t="shared" si="1"/>
        <v>0</v>
      </c>
      <c r="S32" s="496"/>
    </row>
    <row r="33" spans="1:19" ht="18.75" customHeight="1">
      <c r="A33" s="29">
        <v>22</v>
      </c>
      <c r="H33" s="778"/>
      <c r="I33" s="1195">
        <v>200</v>
      </c>
      <c r="J33" s="2149" t="s">
        <v>1940</v>
      </c>
      <c r="K33" s="2149"/>
      <c r="L33" s="463">
        <f t="shared" ref="L33:Q33" si="2">SUM(L34:L38)</f>
        <v>0</v>
      </c>
      <c r="M33" s="464">
        <f t="shared" si="2"/>
        <v>0</v>
      </c>
      <c r="N33" s="576">
        <f t="shared" si="2"/>
        <v>0</v>
      </c>
      <c r="O33" s="577">
        <f t="shared" si="2"/>
        <v>0</v>
      </c>
      <c r="P33" s="577">
        <f t="shared" si="2"/>
        <v>0</v>
      </c>
      <c r="Q33" s="578">
        <f t="shared" si="2"/>
        <v>0</v>
      </c>
      <c r="R33" s="1526">
        <f t="shared" si="1"/>
        <v>0</v>
      </c>
      <c r="S33" s="496"/>
    </row>
    <row r="34" spans="1:19" ht="18.75" customHeight="1">
      <c r="A34" s="29">
        <v>23</v>
      </c>
      <c r="H34" s="778"/>
      <c r="I34" s="1201"/>
      <c r="J34" s="1197">
        <v>201</v>
      </c>
      <c r="K34" s="1198" t="s">
        <v>1941</v>
      </c>
      <c r="L34" s="620"/>
      <c r="M34" s="629">
        <f>N34+O34+P34+Q34</f>
        <v>0</v>
      </c>
      <c r="N34" s="543"/>
      <c r="O34" s="544"/>
      <c r="P34" s="544"/>
      <c r="Q34" s="545"/>
      <c r="R34" s="1526">
        <f t="shared" si="1"/>
        <v>0</v>
      </c>
      <c r="S34" s="496"/>
    </row>
    <row r="35" spans="1:19" ht="18.75" customHeight="1">
      <c r="A35" s="29">
        <v>24</v>
      </c>
      <c r="H35" s="778"/>
      <c r="I35" s="1202"/>
      <c r="J35" s="1203">
        <v>202</v>
      </c>
      <c r="K35" s="1204" t="s">
        <v>1942</v>
      </c>
      <c r="L35" s="622"/>
      <c r="M35" s="631">
        <f>N35+O35+P35+Q35</f>
        <v>0</v>
      </c>
      <c r="N35" s="546"/>
      <c r="O35" s="547"/>
      <c r="P35" s="547"/>
      <c r="Q35" s="548"/>
      <c r="R35" s="1526">
        <f t="shared" si="1"/>
        <v>0</v>
      </c>
      <c r="S35" s="496"/>
    </row>
    <row r="36" spans="1:19" ht="18.75" customHeight="1">
      <c r="A36" s="29">
        <v>25</v>
      </c>
      <c r="H36" s="778"/>
      <c r="I36" s="1205"/>
      <c r="J36" s="1203">
        <v>205</v>
      </c>
      <c r="K36" s="1204" t="s">
        <v>779</v>
      </c>
      <c r="L36" s="622"/>
      <c r="M36" s="631">
        <f>N36+O36+P36+Q36</f>
        <v>0</v>
      </c>
      <c r="N36" s="546"/>
      <c r="O36" s="547"/>
      <c r="P36" s="547"/>
      <c r="Q36" s="548"/>
      <c r="R36" s="1526">
        <f t="shared" si="1"/>
        <v>0</v>
      </c>
      <c r="S36" s="496"/>
    </row>
    <row r="37" spans="1:19" ht="18.75" customHeight="1">
      <c r="A37" s="29">
        <v>26</v>
      </c>
      <c r="H37" s="778"/>
      <c r="I37" s="1205"/>
      <c r="J37" s="1203">
        <v>208</v>
      </c>
      <c r="K37" s="1206" t="s">
        <v>780</v>
      </c>
      <c r="L37" s="622"/>
      <c r="M37" s="631">
        <f>N37+O37+P37+Q37</f>
        <v>0</v>
      </c>
      <c r="N37" s="546"/>
      <c r="O37" s="547"/>
      <c r="P37" s="547"/>
      <c r="Q37" s="548"/>
      <c r="R37" s="1526">
        <f t="shared" si="1"/>
        <v>0</v>
      </c>
      <c r="S37" s="496"/>
    </row>
    <row r="38" spans="1:19" ht="18.75" customHeight="1">
      <c r="A38" s="29">
        <v>27</v>
      </c>
      <c r="H38" s="778"/>
      <c r="I38" s="1201"/>
      <c r="J38" s="1199">
        <v>209</v>
      </c>
      <c r="K38" s="1207" t="s">
        <v>781</v>
      </c>
      <c r="L38" s="626"/>
      <c r="M38" s="630">
        <f>N38+O38+P38+Q38</f>
        <v>0</v>
      </c>
      <c r="N38" s="555"/>
      <c r="O38" s="556"/>
      <c r="P38" s="556"/>
      <c r="Q38" s="557"/>
      <c r="R38" s="1526">
        <f t="shared" si="1"/>
        <v>0</v>
      </c>
      <c r="S38" s="496"/>
    </row>
    <row r="39" spans="1:19" ht="18.75" customHeight="1">
      <c r="A39" s="29">
        <v>28</v>
      </c>
      <c r="H39" s="778"/>
      <c r="I39" s="1195">
        <v>500</v>
      </c>
      <c r="J39" s="2150" t="s">
        <v>782</v>
      </c>
      <c r="K39" s="2150"/>
      <c r="L39" s="463">
        <f t="shared" ref="L39:Q39" si="3">SUM(L40:L46)</f>
        <v>0</v>
      </c>
      <c r="M39" s="464">
        <f t="shared" si="3"/>
        <v>0</v>
      </c>
      <c r="N39" s="576">
        <f t="shared" si="3"/>
        <v>0</v>
      </c>
      <c r="O39" s="577">
        <f t="shared" si="3"/>
        <v>0</v>
      </c>
      <c r="P39" s="577">
        <f t="shared" si="3"/>
        <v>0</v>
      </c>
      <c r="Q39" s="578">
        <f t="shared" si="3"/>
        <v>0</v>
      </c>
      <c r="R39" s="1526">
        <f t="shared" si="1"/>
        <v>0</v>
      </c>
      <c r="S39" s="496"/>
    </row>
    <row r="40" spans="1:19" ht="18.75" customHeight="1">
      <c r="A40" s="29">
        <v>29</v>
      </c>
      <c r="H40" s="778"/>
      <c r="I40" s="1201"/>
      <c r="J40" s="1208">
        <v>551</v>
      </c>
      <c r="K40" s="1209" t="s">
        <v>783</v>
      </c>
      <c r="L40" s="620"/>
      <c r="M40" s="629">
        <f t="shared" ref="M40:M47" si="4">N40+O40+P40+Q40</f>
        <v>0</v>
      </c>
      <c r="N40" s="1487">
        <v>0</v>
      </c>
      <c r="O40" s="1488">
        <v>0</v>
      </c>
      <c r="P40" s="1488">
        <v>0</v>
      </c>
      <c r="Q40" s="545"/>
      <c r="R40" s="1526">
        <f t="shared" si="1"/>
        <v>0</v>
      </c>
      <c r="S40" s="496"/>
    </row>
    <row r="41" spans="1:19" ht="18.75" customHeight="1">
      <c r="A41" s="29">
        <v>30</v>
      </c>
      <c r="H41" s="778"/>
      <c r="I41" s="1201"/>
      <c r="J41" s="1210">
        <f>J40+1</f>
        <v>552</v>
      </c>
      <c r="K41" s="1211" t="s">
        <v>784</v>
      </c>
      <c r="L41" s="622"/>
      <c r="M41" s="631">
        <f t="shared" si="4"/>
        <v>0</v>
      </c>
      <c r="N41" s="1489">
        <v>0</v>
      </c>
      <c r="O41" s="1490">
        <v>0</v>
      </c>
      <c r="P41" s="1490">
        <v>0</v>
      </c>
      <c r="Q41" s="548"/>
      <c r="R41" s="1526">
        <f t="shared" si="1"/>
        <v>0</v>
      </c>
      <c r="S41" s="496"/>
    </row>
    <row r="42" spans="1:19" ht="18.75" customHeight="1">
      <c r="A42" s="29">
        <v>31</v>
      </c>
      <c r="H42" s="778"/>
      <c r="I42" s="1212"/>
      <c r="J42" s="1210">
        <v>558</v>
      </c>
      <c r="K42" s="1213" t="s">
        <v>1344</v>
      </c>
      <c r="L42" s="622"/>
      <c r="M42" s="631">
        <f>N42+O42+P42+Q42</f>
        <v>0</v>
      </c>
      <c r="N42" s="1489">
        <v>0</v>
      </c>
      <c r="O42" s="1490">
        <v>0</v>
      </c>
      <c r="P42" s="1490">
        <v>0</v>
      </c>
      <c r="Q42" s="751">
        <v>0</v>
      </c>
      <c r="R42" s="1526">
        <f t="shared" si="1"/>
        <v>0</v>
      </c>
      <c r="S42" s="496"/>
    </row>
    <row r="43" spans="1:19" ht="18.75" customHeight="1">
      <c r="A43" s="29">
        <v>32</v>
      </c>
      <c r="H43" s="778"/>
      <c r="I43" s="1212"/>
      <c r="J43" s="1210">
        <v>560</v>
      </c>
      <c r="K43" s="1213" t="s">
        <v>785</v>
      </c>
      <c r="L43" s="622"/>
      <c r="M43" s="631">
        <f t="shared" si="4"/>
        <v>0</v>
      </c>
      <c r="N43" s="1489">
        <v>0</v>
      </c>
      <c r="O43" s="1490">
        <v>0</v>
      </c>
      <c r="P43" s="1490">
        <v>0</v>
      </c>
      <c r="Q43" s="548"/>
      <c r="R43" s="1526">
        <f t="shared" si="1"/>
        <v>0</v>
      </c>
      <c r="S43" s="496"/>
    </row>
    <row r="44" spans="1:19" ht="18.75" customHeight="1">
      <c r="A44" s="29">
        <v>33</v>
      </c>
      <c r="H44" s="778"/>
      <c r="I44" s="1212"/>
      <c r="J44" s="1210">
        <v>580</v>
      </c>
      <c r="K44" s="1211" t="s">
        <v>786</v>
      </c>
      <c r="L44" s="622"/>
      <c r="M44" s="631">
        <f t="shared" si="4"/>
        <v>0</v>
      </c>
      <c r="N44" s="1489">
        <v>0</v>
      </c>
      <c r="O44" s="1490">
        <v>0</v>
      </c>
      <c r="P44" s="1490">
        <v>0</v>
      </c>
      <c r="Q44" s="548"/>
      <c r="R44" s="1526">
        <f t="shared" si="1"/>
        <v>0</v>
      </c>
      <c r="S44" s="496"/>
    </row>
    <row r="45" spans="1:19" ht="31.5">
      <c r="A45" s="29">
        <v>34</v>
      </c>
      <c r="H45" s="778"/>
      <c r="I45" s="1201"/>
      <c r="J45" s="1203">
        <v>588</v>
      </c>
      <c r="K45" s="1206" t="s">
        <v>1348</v>
      </c>
      <c r="L45" s="622"/>
      <c r="M45" s="631">
        <f>N45+O45+P45+Q45</f>
        <v>0</v>
      </c>
      <c r="N45" s="1489">
        <v>0</v>
      </c>
      <c r="O45" s="1490">
        <v>0</v>
      </c>
      <c r="P45" s="1490">
        <v>0</v>
      </c>
      <c r="Q45" s="751">
        <v>0</v>
      </c>
      <c r="R45" s="1526">
        <f t="shared" si="1"/>
        <v>0</v>
      </c>
      <c r="S45" s="496"/>
    </row>
    <row r="46" spans="1:19" ht="31.5">
      <c r="A46" s="29">
        <v>35</v>
      </c>
      <c r="H46" s="778"/>
      <c r="I46" s="1201"/>
      <c r="J46" s="1214">
        <v>590</v>
      </c>
      <c r="K46" s="1215" t="s">
        <v>787</v>
      </c>
      <c r="L46" s="626"/>
      <c r="M46" s="630">
        <f t="shared" si="4"/>
        <v>0</v>
      </c>
      <c r="N46" s="555"/>
      <c r="O46" s="556"/>
      <c r="P46" s="556"/>
      <c r="Q46" s="557"/>
      <c r="R46" s="1526">
        <f t="shared" si="1"/>
        <v>0</v>
      </c>
      <c r="S46" s="496"/>
    </row>
    <row r="47" spans="1:19" ht="18.75" customHeight="1">
      <c r="A47" s="29">
        <v>36</v>
      </c>
      <c r="H47" s="778"/>
      <c r="I47" s="1195">
        <v>800</v>
      </c>
      <c r="J47" s="2151" t="s">
        <v>920</v>
      </c>
      <c r="K47" s="2152"/>
      <c r="L47" s="1507"/>
      <c r="M47" s="466">
        <f t="shared" si="4"/>
        <v>0</v>
      </c>
      <c r="N47" s="1309"/>
      <c r="O47" s="1310"/>
      <c r="P47" s="1310"/>
      <c r="Q47" s="1311"/>
      <c r="R47" s="1526">
        <f t="shared" si="1"/>
        <v>0</v>
      </c>
      <c r="S47" s="496"/>
    </row>
    <row r="48" spans="1:19" ht="18.75" customHeight="1">
      <c r="A48" s="29">
        <v>37</v>
      </c>
      <c r="H48" s="778"/>
      <c r="I48" s="1195">
        <v>1000</v>
      </c>
      <c r="J48" s="2149" t="s">
        <v>789</v>
      </c>
      <c r="K48" s="2149"/>
      <c r="L48" s="465">
        <f t="shared" ref="L48:Q48" si="5">SUM(L49:L65)</f>
        <v>0</v>
      </c>
      <c r="M48" s="466">
        <f t="shared" si="5"/>
        <v>0</v>
      </c>
      <c r="N48" s="576">
        <f t="shared" si="5"/>
        <v>0</v>
      </c>
      <c r="O48" s="577">
        <f t="shared" si="5"/>
        <v>0</v>
      </c>
      <c r="P48" s="577">
        <f t="shared" si="5"/>
        <v>0</v>
      </c>
      <c r="Q48" s="578">
        <f t="shared" si="5"/>
        <v>0</v>
      </c>
      <c r="R48" s="1526">
        <f t="shared" si="1"/>
        <v>0</v>
      </c>
      <c r="S48" s="496"/>
    </row>
    <row r="49" spans="1:19" ht="18.75" customHeight="1">
      <c r="A49" s="29">
        <v>38</v>
      </c>
      <c r="H49" s="778"/>
      <c r="I49" s="1202"/>
      <c r="J49" s="1197">
        <v>1011</v>
      </c>
      <c r="K49" s="1216" t="s">
        <v>790</v>
      </c>
      <c r="L49" s="620"/>
      <c r="M49" s="629">
        <f t="shared" ref="M49:M65" si="6">N49+O49+P49+Q49</f>
        <v>0</v>
      </c>
      <c r="N49" s="543"/>
      <c r="O49" s="544"/>
      <c r="P49" s="544"/>
      <c r="Q49" s="545"/>
      <c r="R49" s="1526">
        <f t="shared" si="1"/>
        <v>0</v>
      </c>
      <c r="S49" s="496"/>
    </row>
    <row r="50" spans="1:19" ht="18.75" customHeight="1">
      <c r="A50" s="29">
        <v>39</v>
      </c>
      <c r="E50" s="40"/>
      <c r="H50" s="778"/>
      <c r="I50" s="1202"/>
      <c r="J50" s="1203">
        <v>1012</v>
      </c>
      <c r="K50" s="1204" t="s">
        <v>791</v>
      </c>
      <c r="L50" s="622"/>
      <c r="M50" s="631">
        <f t="shared" si="6"/>
        <v>0</v>
      </c>
      <c r="N50" s="546"/>
      <c r="O50" s="547"/>
      <c r="P50" s="547"/>
      <c r="Q50" s="548"/>
      <c r="R50" s="1526">
        <f t="shared" si="1"/>
        <v>0</v>
      </c>
      <c r="S50" s="496"/>
    </row>
    <row r="51" spans="1:19" ht="18.75" customHeight="1">
      <c r="A51" s="29">
        <v>40</v>
      </c>
      <c r="E51" s="40"/>
      <c r="H51" s="778"/>
      <c r="I51" s="1202"/>
      <c r="J51" s="1203">
        <v>1013</v>
      </c>
      <c r="K51" s="1204" t="s">
        <v>792</v>
      </c>
      <c r="L51" s="622"/>
      <c r="M51" s="631">
        <f t="shared" si="6"/>
        <v>0</v>
      </c>
      <c r="N51" s="546"/>
      <c r="O51" s="547"/>
      <c r="P51" s="547"/>
      <c r="Q51" s="548"/>
      <c r="R51" s="1526">
        <f t="shared" si="1"/>
        <v>0</v>
      </c>
      <c r="S51" s="496"/>
    </row>
    <row r="52" spans="1:19" ht="18.75" customHeight="1">
      <c r="A52" s="29">
        <v>41</v>
      </c>
      <c r="E52" s="40"/>
      <c r="H52" s="778"/>
      <c r="I52" s="1202"/>
      <c r="J52" s="1203">
        <v>1014</v>
      </c>
      <c r="K52" s="1204" t="s">
        <v>793</v>
      </c>
      <c r="L52" s="622"/>
      <c r="M52" s="631">
        <f t="shared" si="6"/>
        <v>0</v>
      </c>
      <c r="N52" s="546"/>
      <c r="O52" s="547"/>
      <c r="P52" s="547"/>
      <c r="Q52" s="548"/>
      <c r="R52" s="1526">
        <f t="shared" si="1"/>
        <v>0</v>
      </c>
      <c r="S52" s="496"/>
    </row>
    <row r="53" spans="1:19" ht="18.75" customHeight="1">
      <c r="A53" s="29">
        <v>42</v>
      </c>
      <c r="E53" s="40"/>
      <c r="H53" s="778"/>
      <c r="I53" s="1202"/>
      <c r="J53" s="1203">
        <v>1015</v>
      </c>
      <c r="K53" s="1204" t="s">
        <v>794</v>
      </c>
      <c r="L53" s="622"/>
      <c r="M53" s="631">
        <f t="shared" si="6"/>
        <v>0</v>
      </c>
      <c r="N53" s="546"/>
      <c r="O53" s="547"/>
      <c r="P53" s="547"/>
      <c r="Q53" s="548"/>
      <c r="R53" s="1526">
        <f t="shared" si="1"/>
        <v>0</v>
      </c>
      <c r="S53" s="496"/>
    </row>
    <row r="54" spans="1:19" ht="18.75" customHeight="1">
      <c r="A54" s="29">
        <v>43</v>
      </c>
      <c r="E54" s="40"/>
      <c r="H54" s="778"/>
      <c r="I54" s="1202"/>
      <c r="J54" s="1217">
        <v>1016</v>
      </c>
      <c r="K54" s="1218" t="s">
        <v>795</v>
      </c>
      <c r="L54" s="624"/>
      <c r="M54" s="632">
        <f t="shared" si="6"/>
        <v>0</v>
      </c>
      <c r="N54" s="610"/>
      <c r="O54" s="611"/>
      <c r="P54" s="611"/>
      <c r="Q54" s="612"/>
      <c r="R54" s="1526">
        <f t="shared" si="1"/>
        <v>0</v>
      </c>
      <c r="S54" s="496"/>
    </row>
    <row r="55" spans="1:19" ht="18.75" customHeight="1">
      <c r="A55" s="29">
        <v>44</v>
      </c>
      <c r="E55" s="40"/>
      <c r="H55" s="778"/>
      <c r="I55" s="1196"/>
      <c r="J55" s="1219">
        <v>1020</v>
      </c>
      <c r="K55" s="1220" t="s">
        <v>796</v>
      </c>
      <c r="L55" s="1508"/>
      <c r="M55" s="634">
        <f t="shared" si="6"/>
        <v>0</v>
      </c>
      <c r="N55" s="552"/>
      <c r="O55" s="553"/>
      <c r="P55" s="553"/>
      <c r="Q55" s="554"/>
      <c r="R55" s="1526">
        <f t="shared" si="1"/>
        <v>0</v>
      </c>
      <c r="S55" s="496"/>
    </row>
    <row r="56" spans="1:19" ht="18.75" customHeight="1">
      <c r="A56" s="29">
        <v>45</v>
      </c>
      <c r="E56" s="40"/>
      <c r="H56" s="778"/>
      <c r="I56" s="1202"/>
      <c r="J56" s="1221">
        <v>1030</v>
      </c>
      <c r="K56" s="1222" t="s">
        <v>797</v>
      </c>
      <c r="L56" s="1509"/>
      <c r="M56" s="636">
        <f t="shared" si="6"/>
        <v>0</v>
      </c>
      <c r="N56" s="549"/>
      <c r="O56" s="550"/>
      <c r="P56" s="550"/>
      <c r="Q56" s="551"/>
      <c r="R56" s="1526">
        <f t="shared" si="1"/>
        <v>0</v>
      </c>
      <c r="S56" s="496"/>
    </row>
    <row r="57" spans="1:19" ht="18.75" customHeight="1">
      <c r="A57" s="29">
        <v>46</v>
      </c>
      <c r="E57" s="40"/>
      <c r="H57" s="778"/>
      <c r="I57" s="1202"/>
      <c r="J57" s="1219">
        <v>1051</v>
      </c>
      <c r="K57" s="1223" t="s">
        <v>798</v>
      </c>
      <c r="L57" s="1508"/>
      <c r="M57" s="634">
        <f t="shared" si="6"/>
        <v>0</v>
      </c>
      <c r="N57" s="552"/>
      <c r="O57" s="553"/>
      <c r="P57" s="553"/>
      <c r="Q57" s="554"/>
      <c r="R57" s="1526">
        <f t="shared" si="1"/>
        <v>0</v>
      </c>
      <c r="S57" s="496"/>
    </row>
    <row r="58" spans="1:19" ht="18.75" customHeight="1">
      <c r="A58" s="29">
        <v>47</v>
      </c>
      <c r="C58" s="33"/>
      <c r="E58" s="40"/>
      <c r="H58" s="778"/>
      <c r="I58" s="1202"/>
      <c r="J58" s="1203">
        <v>1052</v>
      </c>
      <c r="K58" s="1204" t="s">
        <v>799</v>
      </c>
      <c r="L58" s="622"/>
      <c r="M58" s="631">
        <f t="shared" si="6"/>
        <v>0</v>
      </c>
      <c r="N58" s="546"/>
      <c r="O58" s="547"/>
      <c r="P58" s="547"/>
      <c r="Q58" s="548"/>
      <c r="R58" s="1526">
        <f t="shared" si="1"/>
        <v>0</v>
      </c>
      <c r="S58" s="496"/>
    </row>
    <row r="59" spans="1:19" ht="18.75" customHeight="1">
      <c r="A59" s="29">
        <v>48</v>
      </c>
      <c r="E59" s="40"/>
      <c r="H59" s="778"/>
      <c r="I59" s="1202"/>
      <c r="J59" s="1221">
        <v>1053</v>
      </c>
      <c r="K59" s="1222" t="s">
        <v>1221</v>
      </c>
      <c r="L59" s="1509"/>
      <c r="M59" s="636">
        <f t="shared" si="6"/>
        <v>0</v>
      </c>
      <c r="N59" s="549"/>
      <c r="O59" s="550"/>
      <c r="P59" s="550"/>
      <c r="Q59" s="551"/>
      <c r="R59" s="1526">
        <f t="shared" si="1"/>
        <v>0</v>
      </c>
      <c r="S59" s="496"/>
    </row>
    <row r="60" spans="1:19" ht="18.75" customHeight="1">
      <c r="A60" s="29">
        <v>49</v>
      </c>
      <c r="E60" s="40"/>
      <c r="H60" s="778"/>
      <c r="I60" s="1202"/>
      <c r="J60" s="1219">
        <v>1062</v>
      </c>
      <c r="K60" s="1220" t="s">
        <v>800</v>
      </c>
      <c r="L60" s="1508"/>
      <c r="M60" s="634">
        <f t="shared" si="6"/>
        <v>0</v>
      </c>
      <c r="N60" s="552"/>
      <c r="O60" s="553"/>
      <c r="P60" s="553"/>
      <c r="Q60" s="554"/>
      <c r="R60" s="1526">
        <f t="shared" si="1"/>
        <v>0</v>
      </c>
      <c r="S60" s="496"/>
    </row>
    <row r="61" spans="1:19" ht="18.75" customHeight="1">
      <c r="A61" s="29">
        <v>50</v>
      </c>
      <c r="E61" s="40"/>
      <c r="H61" s="778"/>
      <c r="I61" s="1202"/>
      <c r="J61" s="1221">
        <v>1063</v>
      </c>
      <c r="K61" s="1224" t="s">
        <v>1178</v>
      </c>
      <c r="L61" s="1509"/>
      <c r="M61" s="636">
        <f t="shared" si="6"/>
        <v>0</v>
      </c>
      <c r="N61" s="549"/>
      <c r="O61" s="550"/>
      <c r="P61" s="550"/>
      <c r="Q61" s="551"/>
      <c r="R61" s="1526">
        <f t="shared" si="1"/>
        <v>0</v>
      </c>
      <c r="S61" s="496"/>
    </row>
    <row r="62" spans="1:19" ht="18.75" customHeight="1">
      <c r="A62" s="29">
        <v>51</v>
      </c>
      <c r="E62" s="40"/>
      <c r="H62" s="778"/>
      <c r="I62" s="1202"/>
      <c r="J62" s="1225">
        <v>1069</v>
      </c>
      <c r="K62" s="1226" t="s">
        <v>801</v>
      </c>
      <c r="L62" s="1510"/>
      <c r="M62" s="638">
        <f t="shared" si="6"/>
        <v>0</v>
      </c>
      <c r="N62" s="735"/>
      <c r="O62" s="736"/>
      <c r="P62" s="736"/>
      <c r="Q62" s="700"/>
      <c r="R62" s="1526">
        <f t="shared" si="1"/>
        <v>0</v>
      </c>
      <c r="S62" s="496"/>
    </row>
    <row r="63" spans="1:19" ht="18.75" customHeight="1">
      <c r="A63" s="29">
        <v>52</v>
      </c>
      <c r="E63" s="40"/>
      <c r="H63" s="778"/>
      <c r="I63" s="1196"/>
      <c r="J63" s="1219">
        <v>1091</v>
      </c>
      <c r="K63" s="1223" t="s">
        <v>1222</v>
      </c>
      <c r="L63" s="1508"/>
      <c r="M63" s="634">
        <f t="shared" si="6"/>
        <v>0</v>
      </c>
      <c r="N63" s="552"/>
      <c r="O63" s="553"/>
      <c r="P63" s="553"/>
      <c r="Q63" s="554"/>
      <c r="R63" s="1526">
        <f t="shared" si="1"/>
        <v>0</v>
      </c>
      <c r="S63" s="496"/>
    </row>
    <row r="64" spans="1:19" ht="18.75" customHeight="1">
      <c r="A64" s="29">
        <v>53</v>
      </c>
      <c r="E64" s="40"/>
      <c r="H64" s="778"/>
      <c r="I64" s="1202"/>
      <c r="J64" s="1203">
        <v>1092</v>
      </c>
      <c r="K64" s="1204" t="s">
        <v>984</v>
      </c>
      <c r="L64" s="622"/>
      <c r="M64" s="631">
        <f t="shared" si="6"/>
        <v>0</v>
      </c>
      <c r="N64" s="546"/>
      <c r="O64" s="547"/>
      <c r="P64" s="547"/>
      <c r="Q64" s="548"/>
      <c r="R64" s="1526">
        <f t="shared" si="1"/>
        <v>0</v>
      </c>
      <c r="S64" s="496"/>
    </row>
    <row r="65" spans="1:19" ht="18.75" customHeight="1">
      <c r="A65" s="29">
        <v>54</v>
      </c>
      <c r="E65" s="40"/>
      <c r="H65" s="778"/>
      <c r="I65" s="1202"/>
      <c r="J65" s="1199">
        <v>1098</v>
      </c>
      <c r="K65" s="1227" t="s">
        <v>802</v>
      </c>
      <c r="L65" s="626"/>
      <c r="M65" s="630">
        <f t="shared" si="6"/>
        <v>0</v>
      </c>
      <c r="N65" s="555"/>
      <c r="O65" s="556"/>
      <c r="P65" s="556"/>
      <c r="Q65" s="557"/>
      <c r="R65" s="1526">
        <f t="shared" si="1"/>
        <v>0</v>
      </c>
      <c r="S65" s="496"/>
    </row>
    <row r="66" spans="1:19" ht="18.75" customHeight="1">
      <c r="A66" s="29">
        <v>55</v>
      </c>
      <c r="E66" s="40"/>
      <c r="H66" s="778"/>
      <c r="I66" s="1195">
        <v>1900</v>
      </c>
      <c r="J66" s="2143" t="s">
        <v>2014</v>
      </c>
      <c r="K66" s="2143"/>
      <c r="L66" s="465">
        <f t="shared" ref="L66:Q66" si="7">SUM(L67:L69)</f>
        <v>0</v>
      </c>
      <c r="M66" s="466">
        <f t="shared" si="7"/>
        <v>0</v>
      </c>
      <c r="N66" s="576">
        <f t="shared" si="7"/>
        <v>0</v>
      </c>
      <c r="O66" s="577">
        <f t="shared" si="7"/>
        <v>0</v>
      </c>
      <c r="P66" s="577">
        <f t="shared" si="7"/>
        <v>0</v>
      </c>
      <c r="Q66" s="578">
        <f t="shared" si="7"/>
        <v>0</v>
      </c>
      <c r="R66" s="1526">
        <f t="shared" si="1"/>
        <v>0</v>
      </c>
      <c r="S66" s="496"/>
    </row>
    <row r="67" spans="1:19" ht="18.75" customHeight="1">
      <c r="A67" s="29">
        <v>56</v>
      </c>
      <c r="E67" s="40"/>
      <c r="H67" s="778"/>
      <c r="I67" s="1202"/>
      <c r="J67" s="1197">
        <v>1901</v>
      </c>
      <c r="K67" s="1228" t="s">
        <v>2015</v>
      </c>
      <c r="L67" s="620"/>
      <c r="M67" s="629">
        <f>N67+O67+P67+Q67</f>
        <v>0</v>
      </c>
      <c r="N67" s="543"/>
      <c r="O67" s="544"/>
      <c r="P67" s="544"/>
      <c r="Q67" s="545"/>
      <c r="R67" s="1526">
        <f t="shared" si="1"/>
        <v>0</v>
      </c>
      <c r="S67" s="496"/>
    </row>
    <row r="68" spans="1:19" ht="18.75" customHeight="1">
      <c r="A68" s="29">
        <v>57</v>
      </c>
      <c r="E68" s="40"/>
      <c r="H68" s="778"/>
      <c r="I68" s="1229"/>
      <c r="J68" s="1203">
        <v>1981</v>
      </c>
      <c r="K68" s="1230" t="s">
        <v>2016</v>
      </c>
      <c r="L68" s="622"/>
      <c r="M68" s="631">
        <f>N68+O68+P68+Q68</f>
        <v>0</v>
      </c>
      <c r="N68" s="546"/>
      <c r="O68" s="547"/>
      <c r="P68" s="547"/>
      <c r="Q68" s="548"/>
      <c r="R68" s="1526">
        <f t="shared" si="1"/>
        <v>0</v>
      </c>
      <c r="S68" s="496"/>
    </row>
    <row r="69" spans="1:19" ht="18.75" customHeight="1">
      <c r="A69" s="29">
        <v>58</v>
      </c>
      <c r="E69" s="40"/>
      <c r="H69" s="778"/>
      <c r="I69" s="1202"/>
      <c r="J69" s="1199">
        <v>1991</v>
      </c>
      <c r="K69" s="1231" t="s">
        <v>2017</v>
      </c>
      <c r="L69" s="626"/>
      <c r="M69" s="630">
        <f>N69+O69+P69+Q69</f>
        <v>0</v>
      </c>
      <c r="N69" s="555"/>
      <c r="O69" s="556"/>
      <c r="P69" s="556"/>
      <c r="Q69" s="557"/>
      <c r="R69" s="1526">
        <f t="shared" si="1"/>
        <v>0</v>
      </c>
      <c r="S69" s="496"/>
    </row>
    <row r="70" spans="1:19" ht="18.75" customHeight="1">
      <c r="A70" s="29">
        <v>59</v>
      </c>
      <c r="E70" s="40"/>
      <c r="H70" s="778"/>
      <c r="I70" s="1195">
        <v>2100</v>
      </c>
      <c r="J70" s="2143" t="s">
        <v>968</v>
      </c>
      <c r="K70" s="2143"/>
      <c r="L70" s="465">
        <f t="shared" ref="L70:Q70" si="8">SUM(L71:L75)</f>
        <v>0</v>
      </c>
      <c r="M70" s="466">
        <f t="shared" si="8"/>
        <v>0</v>
      </c>
      <c r="N70" s="576">
        <f t="shared" si="8"/>
        <v>0</v>
      </c>
      <c r="O70" s="577">
        <f t="shared" si="8"/>
        <v>0</v>
      </c>
      <c r="P70" s="577">
        <f t="shared" si="8"/>
        <v>0</v>
      </c>
      <c r="Q70" s="578">
        <f t="shared" si="8"/>
        <v>0</v>
      </c>
      <c r="R70" s="1526">
        <f t="shared" si="1"/>
        <v>0</v>
      </c>
      <c r="S70" s="496"/>
    </row>
    <row r="71" spans="1:19" ht="18.75" customHeight="1">
      <c r="A71" s="29">
        <v>60</v>
      </c>
      <c r="E71" s="40"/>
      <c r="H71" s="778"/>
      <c r="I71" s="1202"/>
      <c r="J71" s="1197">
        <v>2110</v>
      </c>
      <c r="K71" s="1232" t="s">
        <v>803</v>
      </c>
      <c r="L71" s="620"/>
      <c r="M71" s="629">
        <f>N71+O71+P71+Q71</f>
        <v>0</v>
      </c>
      <c r="N71" s="543"/>
      <c r="O71" s="544"/>
      <c r="P71" s="544"/>
      <c r="Q71" s="545"/>
      <c r="R71" s="1526">
        <f t="shared" si="1"/>
        <v>0</v>
      </c>
      <c r="S71" s="496"/>
    </row>
    <row r="72" spans="1:19" ht="18.75" customHeight="1">
      <c r="A72" s="29">
        <v>61</v>
      </c>
      <c r="E72" s="40"/>
      <c r="H72" s="778"/>
      <c r="I72" s="1229"/>
      <c r="J72" s="1203">
        <v>2120</v>
      </c>
      <c r="K72" s="1206" t="s">
        <v>804</v>
      </c>
      <c r="L72" s="622"/>
      <c r="M72" s="631">
        <f>N72+O72+P72+Q72</f>
        <v>0</v>
      </c>
      <c r="N72" s="546"/>
      <c r="O72" s="547"/>
      <c r="P72" s="547"/>
      <c r="Q72" s="548"/>
      <c r="R72" s="1526">
        <f t="shared" si="1"/>
        <v>0</v>
      </c>
      <c r="S72" s="496"/>
    </row>
    <row r="73" spans="1:19" ht="18.75" customHeight="1">
      <c r="A73" s="29">
        <v>62</v>
      </c>
      <c r="E73" s="40"/>
      <c r="H73" s="778"/>
      <c r="I73" s="1229"/>
      <c r="J73" s="1203">
        <v>2125</v>
      </c>
      <c r="K73" s="1206" t="s">
        <v>921</v>
      </c>
      <c r="L73" s="622"/>
      <c r="M73" s="631">
        <f>N73+O73+P73+Q73</f>
        <v>0</v>
      </c>
      <c r="N73" s="546"/>
      <c r="O73" s="547"/>
      <c r="P73" s="1490">
        <v>0</v>
      </c>
      <c r="Q73" s="548"/>
      <c r="R73" s="1526">
        <f t="shared" si="1"/>
        <v>0</v>
      </c>
      <c r="S73" s="496"/>
    </row>
    <row r="74" spans="1:19" ht="18.75" customHeight="1">
      <c r="A74" s="29">
        <v>63</v>
      </c>
      <c r="H74" s="778"/>
      <c r="I74" s="1201"/>
      <c r="J74" s="1203">
        <v>2140</v>
      </c>
      <c r="K74" s="1206" t="s">
        <v>806</v>
      </c>
      <c r="L74" s="622"/>
      <c r="M74" s="631">
        <f>N74+O74+P74+Q74</f>
        <v>0</v>
      </c>
      <c r="N74" s="546"/>
      <c r="O74" s="547"/>
      <c r="P74" s="1490">
        <v>0</v>
      </c>
      <c r="Q74" s="548"/>
      <c r="R74" s="1526">
        <f t="shared" si="1"/>
        <v>0</v>
      </c>
      <c r="S74" s="496"/>
    </row>
    <row r="75" spans="1:19" ht="18.75" customHeight="1">
      <c r="A75" s="29">
        <v>64</v>
      </c>
      <c r="H75" s="778"/>
      <c r="I75" s="1202"/>
      <c r="J75" s="1199">
        <v>2190</v>
      </c>
      <c r="K75" s="1233" t="s">
        <v>807</v>
      </c>
      <c r="L75" s="626"/>
      <c r="M75" s="630">
        <f>N75+O75+P75+Q75</f>
        <v>0</v>
      </c>
      <c r="N75" s="555"/>
      <c r="O75" s="556"/>
      <c r="P75" s="1492">
        <v>0</v>
      </c>
      <c r="Q75" s="557"/>
      <c r="R75" s="1526">
        <f t="shared" si="1"/>
        <v>0</v>
      </c>
      <c r="S75" s="496"/>
    </row>
    <row r="76" spans="1:19" ht="18.75" customHeight="1">
      <c r="A76" s="29">
        <v>65</v>
      </c>
      <c r="H76" s="778"/>
      <c r="I76" s="1195">
        <v>2200</v>
      </c>
      <c r="J76" s="2143" t="s">
        <v>808</v>
      </c>
      <c r="K76" s="2143"/>
      <c r="L76" s="465">
        <f t="shared" ref="L76:Q76" si="9">SUM(L77:L78)</f>
        <v>0</v>
      </c>
      <c r="M76" s="466">
        <f t="shared" si="9"/>
        <v>0</v>
      </c>
      <c r="N76" s="576">
        <f t="shared" si="9"/>
        <v>0</v>
      </c>
      <c r="O76" s="577">
        <f t="shared" si="9"/>
        <v>0</v>
      </c>
      <c r="P76" s="577">
        <f t="shared" si="9"/>
        <v>0</v>
      </c>
      <c r="Q76" s="578">
        <f t="shared" si="9"/>
        <v>0</v>
      </c>
      <c r="R76" s="1526">
        <f t="shared" si="1"/>
        <v>0</v>
      </c>
      <c r="S76" s="496"/>
    </row>
    <row r="77" spans="1:19" ht="18.75" customHeight="1">
      <c r="A77" s="29">
        <v>66</v>
      </c>
      <c r="H77" s="778"/>
      <c r="I77" s="1202"/>
      <c r="J77" s="1197">
        <v>2221</v>
      </c>
      <c r="K77" s="1198" t="s">
        <v>1161</v>
      </c>
      <c r="L77" s="620"/>
      <c r="M77" s="629">
        <f t="shared" ref="M77:M82" si="10">N77+O77+P77+Q77</f>
        <v>0</v>
      </c>
      <c r="N77" s="543"/>
      <c r="O77" s="544"/>
      <c r="P77" s="544"/>
      <c r="Q77" s="545"/>
      <c r="R77" s="1526">
        <f t="shared" si="1"/>
        <v>0</v>
      </c>
      <c r="S77" s="496"/>
    </row>
    <row r="78" spans="1:19" ht="18.75" customHeight="1">
      <c r="A78" s="29">
        <v>67</v>
      </c>
      <c r="H78" s="778"/>
      <c r="I78" s="1202"/>
      <c r="J78" s="1199">
        <v>2224</v>
      </c>
      <c r="K78" s="1200" t="s">
        <v>809</v>
      </c>
      <c r="L78" s="626"/>
      <c r="M78" s="630">
        <f t="shared" si="10"/>
        <v>0</v>
      </c>
      <c r="N78" s="555"/>
      <c r="O78" s="556"/>
      <c r="P78" s="556"/>
      <c r="Q78" s="557"/>
      <c r="R78" s="1526">
        <f t="shared" si="1"/>
        <v>0</v>
      </c>
      <c r="S78" s="496"/>
    </row>
    <row r="79" spans="1:19" ht="18.75" customHeight="1">
      <c r="A79" s="29">
        <v>68</v>
      </c>
      <c r="H79" s="778"/>
      <c r="I79" s="1195">
        <v>2500</v>
      </c>
      <c r="J79" s="2143" t="s">
        <v>810</v>
      </c>
      <c r="K79" s="2145"/>
      <c r="L79" s="1507"/>
      <c r="M79" s="466">
        <f t="shared" si="10"/>
        <v>0</v>
      </c>
      <c r="N79" s="1309"/>
      <c r="O79" s="1310"/>
      <c r="P79" s="1310"/>
      <c r="Q79" s="1311"/>
      <c r="R79" s="1526">
        <f t="shared" si="1"/>
        <v>0</v>
      </c>
      <c r="S79" s="496"/>
    </row>
    <row r="80" spans="1:19" ht="18.75" customHeight="1">
      <c r="A80" s="29">
        <v>69</v>
      </c>
      <c r="H80" s="778"/>
      <c r="I80" s="1195">
        <v>2600</v>
      </c>
      <c r="J80" s="2146" t="s">
        <v>811</v>
      </c>
      <c r="K80" s="2147"/>
      <c r="L80" s="1507"/>
      <c r="M80" s="466">
        <f t="shared" si="10"/>
        <v>0</v>
      </c>
      <c r="N80" s="1309"/>
      <c r="O80" s="1310"/>
      <c r="P80" s="1310"/>
      <c r="Q80" s="1311"/>
      <c r="R80" s="1526">
        <f t="shared" si="1"/>
        <v>0</v>
      </c>
      <c r="S80" s="496"/>
    </row>
    <row r="81" spans="1:19" ht="18.75" customHeight="1">
      <c r="A81" s="29">
        <v>70</v>
      </c>
      <c r="H81" s="778"/>
      <c r="I81" s="1195">
        <v>2700</v>
      </c>
      <c r="J81" s="2146" t="s">
        <v>812</v>
      </c>
      <c r="K81" s="2147"/>
      <c r="L81" s="1507"/>
      <c r="M81" s="466">
        <f t="shared" si="10"/>
        <v>0</v>
      </c>
      <c r="N81" s="1309"/>
      <c r="O81" s="1310"/>
      <c r="P81" s="1310"/>
      <c r="Q81" s="1311"/>
      <c r="R81" s="1526">
        <f t="shared" si="1"/>
        <v>0</v>
      </c>
      <c r="S81" s="496"/>
    </row>
    <row r="82" spans="1:19" ht="37.5" customHeight="1">
      <c r="A82" s="29">
        <v>71</v>
      </c>
      <c r="H82" s="778"/>
      <c r="I82" s="1195">
        <v>2800</v>
      </c>
      <c r="J82" s="2146" t="s">
        <v>201</v>
      </c>
      <c r="K82" s="2147"/>
      <c r="L82" s="1507"/>
      <c r="M82" s="466">
        <f t="shared" si="10"/>
        <v>0</v>
      </c>
      <c r="N82" s="1309"/>
      <c r="O82" s="1310"/>
      <c r="P82" s="1310"/>
      <c r="Q82" s="1311"/>
      <c r="R82" s="1526">
        <f t="shared" si="1"/>
        <v>0</v>
      </c>
      <c r="S82" s="496"/>
    </row>
    <row r="83" spans="1:19" ht="19.5" customHeight="1">
      <c r="A83" s="29">
        <v>72</v>
      </c>
      <c r="H83" s="778"/>
      <c r="I83" s="1195">
        <v>2900</v>
      </c>
      <c r="J83" s="2143" t="s">
        <v>813</v>
      </c>
      <c r="K83" s="2143"/>
      <c r="L83" s="465">
        <f t="shared" ref="L83:Q83" si="11">SUM(L84:L91)</f>
        <v>0</v>
      </c>
      <c r="M83" s="466">
        <f t="shared" si="11"/>
        <v>0</v>
      </c>
      <c r="N83" s="576">
        <f t="shared" si="11"/>
        <v>0</v>
      </c>
      <c r="O83" s="577">
        <f t="shared" si="11"/>
        <v>0</v>
      </c>
      <c r="P83" s="577">
        <f t="shared" si="11"/>
        <v>0</v>
      </c>
      <c r="Q83" s="578">
        <f t="shared" si="11"/>
        <v>0</v>
      </c>
      <c r="R83" s="1526">
        <f t="shared" si="1"/>
        <v>0</v>
      </c>
      <c r="S83" s="496"/>
    </row>
    <row r="84" spans="1:19" ht="19.5" customHeight="1">
      <c r="A84" s="29">
        <v>73</v>
      </c>
      <c r="H84" s="778"/>
      <c r="I84" s="1234"/>
      <c r="J84" s="1197">
        <v>2910</v>
      </c>
      <c r="K84" s="1235" t="s">
        <v>619</v>
      </c>
      <c r="L84" s="620"/>
      <c r="M84" s="629">
        <f t="shared" ref="M84:M91" si="12">N84+O84+P84+Q84</f>
        <v>0</v>
      </c>
      <c r="N84" s="543"/>
      <c r="O84" s="544"/>
      <c r="P84" s="544"/>
      <c r="Q84" s="545"/>
      <c r="R84" s="1526">
        <f t="shared" si="1"/>
        <v>0</v>
      </c>
      <c r="S84" s="496"/>
    </row>
    <row r="85" spans="1:19" ht="15.75">
      <c r="A85" s="29">
        <v>74</v>
      </c>
      <c r="H85" s="778"/>
      <c r="I85" s="1234"/>
      <c r="J85" s="1221">
        <v>2920</v>
      </c>
      <c r="K85" s="1236" t="s">
        <v>618</v>
      </c>
      <c r="L85" s="1509"/>
      <c r="M85" s="636">
        <f>N85+O85+P85+Q85</f>
        <v>0</v>
      </c>
      <c r="N85" s="549"/>
      <c r="O85" s="550"/>
      <c r="P85" s="550"/>
      <c r="Q85" s="551"/>
      <c r="R85" s="1526">
        <f t="shared" si="1"/>
        <v>0</v>
      </c>
      <c r="S85" s="496"/>
    </row>
    <row r="86" spans="1:19" ht="31.5">
      <c r="A86" s="29">
        <v>75</v>
      </c>
      <c r="H86" s="778"/>
      <c r="I86" s="1234"/>
      <c r="J86" s="1221">
        <v>2969</v>
      </c>
      <c r="K86" s="1236" t="s">
        <v>814</v>
      </c>
      <c r="L86" s="1509"/>
      <c r="M86" s="636">
        <f t="shared" si="12"/>
        <v>0</v>
      </c>
      <c r="N86" s="549"/>
      <c r="O86" s="550"/>
      <c r="P86" s="550"/>
      <c r="Q86" s="551"/>
      <c r="R86" s="1526">
        <f t="shared" si="1"/>
        <v>0</v>
      </c>
      <c r="S86" s="496"/>
    </row>
    <row r="87" spans="1:19" ht="31.5">
      <c r="A87" s="29">
        <v>76</v>
      </c>
      <c r="H87" s="778"/>
      <c r="I87" s="1234"/>
      <c r="J87" s="1237">
        <v>2970</v>
      </c>
      <c r="K87" s="1238" t="s">
        <v>815</v>
      </c>
      <c r="L87" s="1511"/>
      <c r="M87" s="640">
        <f t="shared" si="12"/>
        <v>0</v>
      </c>
      <c r="N87" s="743"/>
      <c r="O87" s="744"/>
      <c r="P87" s="744"/>
      <c r="Q87" s="719"/>
      <c r="R87" s="1526">
        <f t="shared" si="1"/>
        <v>0</v>
      </c>
      <c r="S87" s="496"/>
    </row>
    <row r="88" spans="1:19" ht="15.75">
      <c r="A88" s="29">
        <v>77</v>
      </c>
      <c r="H88" s="778"/>
      <c r="I88" s="1234"/>
      <c r="J88" s="1225">
        <v>2989</v>
      </c>
      <c r="K88" s="1239" t="s">
        <v>816</v>
      </c>
      <c r="L88" s="1510"/>
      <c r="M88" s="638">
        <f t="shared" si="12"/>
        <v>0</v>
      </c>
      <c r="N88" s="735"/>
      <c r="O88" s="736"/>
      <c r="P88" s="736"/>
      <c r="Q88" s="700"/>
      <c r="R88" s="1526">
        <f t="shared" si="1"/>
        <v>0</v>
      </c>
      <c r="S88" s="496"/>
    </row>
    <row r="89" spans="1:19" ht="31.5">
      <c r="A89" s="29">
        <v>78</v>
      </c>
      <c r="H89" s="778"/>
      <c r="I89" s="1202"/>
      <c r="J89" s="1219">
        <v>2990</v>
      </c>
      <c r="K89" s="1240" t="s">
        <v>620</v>
      </c>
      <c r="L89" s="1508"/>
      <c r="M89" s="634">
        <f>N89+O89+P89+Q89</f>
        <v>0</v>
      </c>
      <c r="N89" s="552"/>
      <c r="O89" s="553"/>
      <c r="P89" s="553"/>
      <c r="Q89" s="554"/>
      <c r="R89" s="1526">
        <f t="shared" si="1"/>
        <v>0</v>
      </c>
      <c r="S89" s="496"/>
    </row>
    <row r="90" spans="1:19" ht="18.75" customHeight="1">
      <c r="A90" s="29">
        <v>79</v>
      </c>
      <c r="H90" s="778"/>
      <c r="I90" s="1202"/>
      <c r="J90" s="1219">
        <v>2991</v>
      </c>
      <c r="K90" s="1240" t="s">
        <v>817</v>
      </c>
      <c r="L90" s="1508"/>
      <c r="M90" s="634">
        <f t="shared" si="12"/>
        <v>0</v>
      </c>
      <c r="N90" s="552"/>
      <c r="O90" s="553"/>
      <c r="P90" s="553"/>
      <c r="Q90" s="554"/>
      <c r="R90" s="1526">
        <f t="shared" si="1"/>
        <v>0</v>
      </c>
      <c r="S90" s="496"/>
    </row>
    <row r="91" spans="1:19" ht="18.75" customHeight="1">
      <c r="A91" s="29">
        <v>80</v>
      </c>
      <c r="H91" s="778"/>
      <c r="I91" s="1202"/>
      <c r="J91" s="1199">
        <v>2992</v>
      </c>
      <c r="K91" s="1241" t="s">
        <v>818</v>
      </c>
      <c r="L91" s="626"/>
      <c r="M91" s="630">
        <f t="shared" si="12"/>
        <v>0</v>
      </c>
      <c r="N91" s="555"/>
      <c r="O91" s="556"/>
      <c r="P91" s="556"/>
      <c r="Q91" s="557"/>
      <c r="R91" s="1526">
        <f t="shared" si="1"/>
        <v>0</v>
      </c>
      <c r="S91" s="496"/>
    </row>
    <row r="92" spans="1:19" ht="18.75" customHeight="1">
      <c r="A92" s="29">
        <v>81</v>
      </c>
      <c r="H92" s="778"/>
      <c r="I92" s="1195">
        <v>3300</v>
      </c>
      <c r="J92" s="1242" t="s">
        <v>819</v>
      </c>
      <c r="K92" s="1361"/>
      <c r="L92" s="465">
        <f t="shared" ref="L92:Q92" si="13">SUM(L93:L98)</f>
        <v>0</v>
      </c>
      <c r="M92" s="466">
        <f t="shared" si="13"/>
        <v>0</v>
      </c>
      <c r="N92" s="576">
        <f t="shared" si="13"/>
        <v>0</v>
      </c>
      <c r="O92" s="577">
        <f t="shared" si="13"/>
        <v>0</v>
      </c>
      <c r="P92" s="577">
        <f t="shared" si="13"/>
        <v>0</v>
      </c>
      <c r="Q92" s="578">
        <f t="shared" si="13"/>
        <v>0</v>
      </c>
      <c r="R92" s="1526">
        <f t="shared" si="1"/>
        <v>0</v>
      </c>
      <c r="S92" s="496"/>
    </row>
    <row r="93" spans="1:19" ht="18.75" customHeight="1">
      <c r="A93" s="29">
        <v>82</v>
      </c>
      <c r="H93" s="778"/>
      <c r="I93" s="1201"/>
      <c r="J93" s="1197">
        <v>3301</v>
      </c>
      <c r="K93" s="1243" t="s">
        <v>820</v>
      </c>
      <c r="L93" s="620"/>
      <c r="M93" s="629">
        <f t="shared" ref="M93:M101" si="14">N93+O93+P93+Q93</f>
        <v>0</v>
      </c>
      <c r="N93" s="543"/>
      <c r="O93" s="544"/>
      <c r="P93" s="1488">
        <v>0</v>
      </c>
      <c r="Q93" s="750">
        <v>0</v>
      </c>
      <c r="R93" s="1526">
        <f t="shared" si="1"/>
        <v>0</v>
      </c>
      <c r="S93" s="496"/>
    </row>
    <row r="94" spans="1:19" ht="18.75" customHeight="1">
      <c r="A94" s="29">
        <v>83</v>
      </c>
      <c r="H94" s="778"/>
      <c r="I94" s="1201"/>
      <c r="J94" s="1203">
        <v>3302</v>
      </c>
      <c r="K94" s="1244" t="s">
        <v>922</v>
      </c>
      <c r="L94" s="622"/>
      <c r="M94" s="631">
        <f t="shared" si="14"/>
        <v>0</v>
      </c>
      <c r="N94" s="546"/>
      <c r="O94" s="547"/>
      <c r="P94" s="1490">
        <v>0</v>
      </c>
      <c r="Q94" s="751">
        <v>0</v>
      </c>
      <c r="R94" s="1526">
        <f t="shared" si="1"/>
        <v>0</v>
      </c>
      <c r="S94" s="496"/>
    </row>
    <row r="95" spans="1:19" ht="18.75" customHeight="1">
      <c r="A95" s="29">
        <v>84</v>
      </c>
      <c r="H95" s="778"/>
      <c r="I95" s="1201"/>
      <c r="J95" s="1203">
        <v>3303</v>
      </c>
      <c r="K95" s="1244" t="s">
        <v>821</v>
      </c>
      <c r="L95" s="622"/>
      <c r="M95" s="631">
        <f t="shared" si="14"/>
        <v>0</v>
      </c>
      <c r="N95" s="546"/>
      <c r="O95" s="547"/>
      <c r="P95" s="1490">
        <v>0</v>
      </c>
      <c r="Q95" s="751">
        <v>0</v>
      </c>
      <c r="R95" s="1526">
        <f t="shared" si="1"/>
        <v>0</v>
      </c>
      <c r="S95" s="496"/>
    </row>
    <row r="96" spans="1:19" ht="18.75" customHeight="1">
      <c r="A96" s="29">
        <v>85</v>
      </c>
      <c r="H96" s="778"/>
      <c r="I96" s="1201"/>
      <c r="J96" s="1203">
        <v>3304</v>
      </c>
      <c r="K96" s="1244" t="s">
        <v>822</v>
      </c>
      <c r="L96" s="622"/>
      <c r="M96" s="631">
        <f t="shared" si="14"/>
        <v>0</v>
      </c>
      <c r="N96" s="546"/>
      <c r="O96" s="547"/>
      <c r="P96" s="1490">
        <v>0</v>
      </c>
      <c r="Q96" s="751">
        <v>0</v>
      </c>
      <c r="R96" s="1526">
        <f t="shared" si="1"/>
        <v>0</v>
      </c>
      <c r="S96" s="496"/>
    </row>
    <row r="97" spans="1:19" ht="18.75" customHeight="1">
      <c r="A97" s="29">
        <v>86</v>
      </c>
      <c r="H97" s="778"/>
      <c r="I97" s="1201"/>
      <c r="J97" s="1203">
        <v>3305</v>
      </c>
      <c r="K97" s="1244" t="s">
        <v>823</v>
      </c>
      <c r="L97" s="622"/>
      <c r="M97" s="631">
        <f t="shared" si="14"/>
        <v>0</v>
      </c>
      <c r="N97" s="546"/>
      <c r="O97" s="547"/>
      <c r="P97" s="1490">
        <v>0</v>
      </c>
      <c r="Q97" s="751">
        <v>0</v>
      </c>
      <c r="R97" s="1526">
        <f t="shared" si="1"/>
        <v>0</v>
      </c>
      <c r="S97" s="496"/>
    </row>
    <row r="98" spans="1:19" ht="31.5">
      <c r="A98" s="29">
        <v>87</v>
      </c>
      <c r="H98" s="778"/>
      <c r="I98" s="1201"/>
      <c r="J98" s="1199">
        <v>3306</v>
      </c>
      <c r="K98" s="1245" t="s">
        <v>202</v>
      </c>
      <c r="L98" s="626"/>
      <c r="M98" s="630">
        <f t="shared" si="14"/>
        <v>0</v>
      </c>
      <c r="N98" s="555"/>
      <c r="O98" s="556"/>
      <c r="P98" s="1492">
        <v>0</v>
      </c>
      <c r="Q98" s="1497">
        <v>0</v>
      </c>
      <c r="R98" s="1526">
        <f t="shared" si="1"/>
        <v>0</v>
      </c>
      <c r="S98" s="496"/>
    </row>
    <row r="99" spans="1:19" ht="18.75" customHeight="1">
      <c r="A99" s="29">
        <v>88</v>
      </c>
      <c r="H99" s="778"/>
      <c r="I99" s="1195">
        <v>3900</v>
      </c>
      <c r="J99" s="2143" t="s">
        <v>824</v>
      </c>
      <c r="K99" s="2143"/>
      <c r="L99" s="1507"/>
      <c r="M99" s="466">
        <f t="shared" si="14"/>
        <v>0</v>
      </c>
      <c r="N99" s="1309"/>
      <c r="O99" s="1310"/>
      <c r="P99" s="1310"/>
      <c r="Q99" s="1311"/>
      <c r="R99" s="1526">
        <f t="shared" ref="R99:R146" si="15">(IF($E99&lt;&gt;0,$K$2,IF($F99&lt;&gt;0,$K$2,IF($G99&lt;&gt;0,$K$2,IF($H99&lt;&gt;0,$K$2,IF($I99&lt;&gt;0,$K$2,IF($J99&lt;&gt;0,$K$2,"")))))))</f>
        <v>0</v>
      </c>
      <c r="S99" s="496"/>
    </row>
    <row r="100" spans="1:19" ht="18.75" customHeight="1">
      <c r="A100" s="29">
        <v>89</v>
      </c>
      <c r="H100" s="778"/>
      <c r="I100" s="1195">
        <v>4000</v>
      </c>
      <c r="J100" s="2143" t="s">
        <v>825</v>
      </c>
      <c r="K100" s="2143"/>
      <c r="L100" s="1507"/>
      <c r="M100" s="466">
        <f t="shared" si="14"/>
        <v>0</v>
      </c>
      <c r="N100" s="1309"/>
      <c r="O100" s="1310"/>
      <c r="P100" s="1310"/>
      <c r="Q100" s="1311"/>
      <c r="R100" s="1526">
        <f t="shared" si="15"/>
        <v>0</v>
      </c>
      <c r="S100" s="496"/>
    </row>
    <row r="101" spans="1:19" ht="18.75" customHeight="1">
      <c r="A101" s="29">
        <v>90</v>
      </c>
      <c r="H101" s="778"/>
      <c r="I101" s="1195">
        <v>4100</v>
      </c>
      <c r="J101" s="2143" t="s">
        <v>826</v>
      </c>
      <c r="K101" s="2143"/>
      <c r="L101" s="1507"/>
      <c r="M101" s="466">
        <f t="shared" si="14"/>
        <v>0</v>
      </c>
      <c r="N101" s="1309"/>
      <c r="O101" s="1310"/>
      <c r="P101" s="1310"/>
      <c r="Q101" s="1311"/>
      <c r="R101" s="1526">
        <f t="shared" si="15"/>
        <v>0</v>
      </c>
      <c r="S101" s="496"/>
    </row>
    <row r="102" spans="1:19" ht="18.75" customHeight="1">
      <c r="A102" s="29">
        <v>91</v>
      </c>
      <c r="H102" s="778"/>
      <c r="I102" s="1195">
        <v>4200</v>
      </c>
      <c r="J102" s="2143" t="s">
        <v>827</v>
      </c>
      <c r="K102" s="2143"/>
      <c r="L102" s="465">
        <f t="shared" ref="L102:Q102" si="16">SUM(L103:L108)</f>
        <v>0</v>
      </c>
      <c r="M102" s="466">
        <f t="shared" si="16"/>
        <v>0</v>
      </c>
      <c r="N102" s="576">
        <f t="shared" si="16"/>
        <v>0</v>
      </c>
      <c r="O102" s="577">
        <f t="shared" si="16"/>
        <v>0</v>
      </c>
      <c r="P102" s="577">
        <f t="shared" si="16"/>
        <v>0</v>
      </c>
      <c r="Q102" s="578">
        <f t="shared" si="16"/>
        <v>0</v>
      </c>
      <c r="R102" s="1526">
        <f t="shared" si="15"/>
        <v>0</v>
      </c>
      <c r="S102" s="496"/>
    </row>
    <row r="103" spans="1:19" ht="18.75" customHeight="1">
      <c r="A103" s="29">
        <v>92</v>
      </c>
      <c r="H103" s="778"/>
      <c r="I103" s="1246"/>
      <c r="J103" s="1197">
        <v>4201</v>
      </c>
      <c r="K103" s="1198" t="s">
        <v>828</v>
      </c>
      <c r="L103" s="620"/>
      <c r="M103" s="629">
        <f t="shared" ref="M103:M108" si="17">N103+O103+P103+Q103</f>
        <v>0</v>
      </c>
      <c r="N103" s="543"/>
      <c r="O103" s="544"/>
      <c r="P103" s="544"/>
      <c r="Q103" s="545"/>
      <c r="R103" s="1526">
        <f t="shared" si="15"/>
        <v>0</v>
      </c>
      <c r="S103" s="496"/>
    </row>
    <row r="104" spans="1:19" ht="18.75" customHeight="1">
      <c r="A104" s="29">
        <v>93</v>
      </c>
      <c r="H104" s="778"/>
      <c r="I104" s="1246"/>
      <c r="J104" s="1203">
        <v>4202</v>
      </c>
      <c r="K104" s="1247" t="s">
        <v>829</v>
      </c>
      <c r="L104" s="622"/>
      <c r="M104" s="631">
        <f t="shared" si="17"/>
        <v>0</v>
      </c>
      <c r="N104" s="546"/>
      <c r="O104" s="547"/>
      <c r="P104" s="547"/>
      <c r="Q104" s="548"/>
      <c r="R104" s="1526">
        <f t="shared" si="15"/>
        <v>0</v>
      </c>
      <c r="S104" s="496"/>
    </row>
    <row r="105" spans="1:19" ht="18.75" customHeight="1">
      <c r="A105" s="29">
        <v>94</v>
      </c>
      <c r="H105" s="778"/>
      <c r="I105" s="1246"/>
      <c r="J105" s="1203">
        <v>4214</v>
      </c>
      <c r="K105" s="1247" t="s">
        <v>830</v>
      </c>
      <c r="L105" s="622"/>
      <c r="M105" s="631">
        <f t="shared" si="17"/>
        <v>0</v>
      </c>
      <c r="N105" s="546"/>
      <c r="O105" s="547"/>
      <c r="P105" s="547"/>
      <c r="Q105" s="548"/>
      <c r="R105" s="1526">
        <f t="shared" si="15"/>
        <v>0</v>
      </c>
      <c r="S105" s="496"/>
    </row>
    <row r="106" spans="1:19" ht="18.75" customHeight="1">
      <c r="A106" s="29">
        <v>95</v>
      </c>
      <c r="H106" s="778"/>
      <c r="I106" s="1246"/>
      <c r="J106" s="1203">
        <v>4217</v>
      </c>
      <c r="K106" s="1247" t="s">
        <v>831</v>
      </c>
      <c r="L106" s="622"/>
      <c r="M106" s="631">
        <f t="shared" si="17"/>
        <v>0</v>
      </c>
      <c r="N106" s="546"/>
      <c r="O106" s="547"/>
      <c r="P106" s="547"/>
      <c r="Q106" s="548"/>
      <c r="R106" s="1526">
        <f t="shared" si="15"/>
        <v>0</v>
      </c>
      <c r="S106" s="496"/>
    </row>
    <row r="107" spans="1:19" ht="18.75" customHeight="1">
      <c r="A107" s="29">
        <v>96</v>
      </c>
      <c r="H107" s="778"/>
      <c r="I107" s="1246"/>
      <c r="J107" s="1203">
        <v>4218</v>
      </c>
      <c r="K107" s="1204" t="s">
        <v>832</v>
      </c>
      <c r="L107" s="622"/>
      <c r="M107" s="631">
        <f t="shared" si="17"/>
        <v>0</v>
      </c>
      <c r="N107" s="546"/>
      <c r="O107" s="547"/>
      <c r="P107" s="547"/>
      <c r="Q107" s="548"/>
      <c r="R107" s="1526">
        <f t="shared" si="15"/>
        <v>0</v>
      </c>
      <c r="S107" s="496"/>
    </row>
    <row r="108" spans="1:19" ht="18.75" customHeight="1">
      <c r="A108" s="29">
        <v>97</v>
      </c>
      <c r="H108" s="778"/>
      <c r="I108" s="1246"/>
      <c r="J108" s="1199">
        <v>4219</v>
      </c>
      <c r="K108" s="1231" t="s">
        <v>833</v>
      </c>
      <c r="L108" s="626"/>
      <c r="M108" s="630">
        <f t="shared" si="17"/>
        <v>0</v>
      </c>
      <c r="N108" s="555"/>
      <c r="O108" s="556"/>
      <c r="P108" s="556"/>
      <c r="Q108" s="557"/>
      <c r="R108" s="1526">
        <f t="shared" si="15"/>
        <v>0</v>
      </c>
      <c r="S108" s="496"/>
    </row>
    <row r="109" spans="1:19" ht="18.75" customHeight="1">
      <c r="A109" s="29">
        <v>98</v>
      </c>
      <c r="H109" s="778"/>
      <c r="I109" s="1195">
        <v>4300</v>
      </c>
      <c r="J109" s="2143" t="s">
        <v>206</v>
      </c>
      <c r="K109" s="2143"/>
      <c r="L109" s="465">
        <f t="shared" ref="L109:Q109" si="18">SUM(L110:L112)</f>
        <v>0</v>
      </c>
      <c r="M109" s="466">
        <f t="shared" si="18"/>
        <v>0</v>
      </c>
      <c r="N109" s="576">
        <f t="shared" si="18"/>
        <v>0</v>
      </c>
      <c r="O109" s="577">
        <f t="shared" si="18"/>
        <v>0</v>
      </c>
      <c r="P109" s="577">
        <f t="shared" si="18"/>
        <v>0</v>
      </c>
      <c r="Q109" s="578">
        <f t="shared" si="18"/>
        <v>0</v>
      </c>
      <c r="R109" s="1526">
        <f t="shared" si="15"/>
        <v>0</v>
      </c>
      <c r="S109" s="496"/>
    </row>
    <row r="110" spans="1:19" ht="18.75" customHeight="1">
      <c r="A110" s="29">
        <v>99</v>
      </c>
      <c r="H110" s="778"/>
      <c r="I110" s="1246"/>
      <c r="J110" s="1197">
        <v>4301</v>
      </c>
      <c r="K110" s="1216" t="s">
        <v>834</v>
      </c>
      <c r="L110" s="620"/>
      <c r="M110" s="629">
        <f t="shared" ref="M110:M115" si="19">N110+O110+P110+Q110</f>
        <v>0</v>
      </c>
      <c r="N110" s="543"/>
      <c r="O110" s="544"/>
      <c r="P110" s="544"/>
      <c r="Q110" s="545"/>
      <c r="R110" s="1526">
        <f t="shared" si="15"/>
        <v>0</v>
      </c>
      <c r="S110" s="496"/>
    </row>
    <row r="111" spans="1:19" ht="18.75" customHeight="1">
      <c r="A111" s="29">
        <v>100</v>
      </c>
      <c r="H111" s="778"/>
      <c r="I111" s="1246"/>
      <c r="J111" s="1203">
        <v>4302</v>
      </c>
      <c r="K111" s="1247" t="s">
        <v>923</v>
      </c>
      <c r="L111" s="622"/>
      <c r="M111" s="631">
        <f t="shared" si="19"/>
        <v>0</v>
      </c>
      <c r="N111" s="546"/>
      <c r="O111" s="547"/>
      <c r="P111" s="547"/>
      <c r="Q111" s="548"/>
      <c r="R111" s="1526">
        <f t="shared" si="15"/>
        <v>0</v>
      </c>
      <c r="S111" s="496"/>
    </row>
    <row r="112" spans="1:19" ht="18.75" customHeight="1">
      <c r="A112" s="29">
        <v>101</v>
      </c>
      <c r="H112" s="778"/>
      <c r="I112" s="1246"/>
      <c r="J112" s="1199">
        <v>4309</v>
      </c>
      <c r="K112" s="1207" t="s">
        <v>836</v>
      </c>
      <c r="L112" s="626"/>
      <c r="M112" s="630">
        <f t="shared" si="19"/>
        <v>0</v>
      </c>
      <c r="N112" s="555"/>
      <c r="O112" s="556"/>
      <c r="P112" s="556"/>
      <c r="Q112" s="557"/>
      <c r="R112" s="1526">
        <f t="shared" si="15"/>
        <v>0</v>
      </c>
      <c r="S112" s="496"/>
    </row>
    <row r="113" spans="1:19" ht="18.75" customHeight="1">
      <c r="A113" s="29">
        <v>102</v>
      </c>
      <c r="H113" s="778"/>
      <c r="I113" s="1195">
        <v>4400</v>
      </c>
      <c r="J113" s="2143" t="s">
        <v>203</v>
      </c>
      <c r="K113" s="2143"/>
      <c r="L113" s="1507"/>
      <c r="M113" s="466">
        <f t="shared" si="19"/>
        <v>0</v>
      </c>
      <c r="N113" s="1309"/>
      <c r="O113" s="1310"/>
      <c r="P113" s="1310"/>
      <c r="Q113" s="1311"/>
      <c r="R113" s="1526">
        <f t="shared" si="15"/>
        <v>0</v>
      </c>
      <c r="S113" s="496"/>
    </row>
    <row r="114" spans="1:19" ht="18.75" customHeight="1">
      <c r="A114" s="29">
        <v>103</v>
      </c>
      <c r="H114" s="778"/>
      <c r="I114" s="1195">
        <v>4500</v>
      </c>
      <c r="J114" s="2143" t="s">
        <v>204</v>
      </c>
      <c r="K114" s="2143"/>
      <c r="L114" s="1507"/>
      <c r="M114" s="466">
        <f t="shared" si="19"/>
        <v>0</v>
      </c>
      <c r="N114" s="1309"/>
      <c r="O114" s="1310"/>
      <c r="P114" s="1310"/>
      <c r="Q114" s="1311"/>
      <c r="R114" s="1526">
        <f t="shared" si="15"/>
        <v>0</v>
      </c>
      <c r="S114" s="496"/>
    </row>
    <row r="115" spans="1:19" ht="18.75" customHeight="1">
      <c r="A115" s="29">
        <v>104</v>
      </c>
      <c r="H115" s="778"/>
      <c r="I115" s="1195">
        <v>4600</v>
      </c>
      <c r="J115" s="2146" t="s">
        <v>837</v>
      </c>
      <c r="K115" s="2147"/>
      <c r="L115" s="1507"/>
      <c r="M115" s="466">
        <f t="shared" si="19"/>
        <v>0</v>
      </c>
      <c r="N115" s="1309"/>
      <c r="O115" s="1310"/>
      <c r="P115" s="1310"/>
      <c r="Q115" s="1311"/>
      <c r="R115" s="1526">
        <f t="shared" si="15"/>
        <v>0</v>
      </c>
      <c r="S115" s="496"/>
    </row>
    <row r="116" spans="1:19" ht="18.75" customHeight="1">
      <c r="A116" s="29">
        <v>105</v>
      </c>
      <c r="H116" s="778"/>
      <c r="I116" s="1195">
        <v>4900</v>
      </c>
      <c r="J116" s="2143" t="s">
        <v>2018</v>
      </c>
      <c r="K116" s="2143"/>
      <c r="L116" s="465">
        <f t="shared" ref="L116:Q116" si="20">+L117+L118</f>
        <v>0</v>
      </c>
      <c r="M116" s="466">
        <f t="shared" si="20"/>
        <v>0</v>
      </c>
      <c r="N116" s="576">
        <f t="shared" si="20"/>
        <v>0</v>
      </c>
      <c r="O116" s="577">
        <f t="shared" si="20"/>
        <v>0</v>
      </c>
      <c r="P116" s="577">
        <f t="shared" si="20"/>
        <v>0</v>
      </c>
      <c r="Q116" s="578">
        <f t="shared" si="20"/>
        <v>0</v>
      </c>
      <c r="R116" s="1526">
        <f t="shared" si="15"/>
        <v>0</v>
      </c>
      <c r="S116" s="496"/>
    </row>
    <row r="117" spans="1:19" ht="18.75" customHeight="1">
      <c r="A117" s="29">
        <v>106</v>
      </c>
      <c r="H117" s="778"/>
      <c r="I117" s="1246"/>
      <c r="J117" s="1197">
        <v>4901</v>
      </c>
      <c r="K117" s="1248" t="s">
        <v>2019</v>
      </c>
      <c r="L117" s="620"/>
      <c r="M117" s="629">
        <f>N117+O117+P117+Q117</f>
        <v>0</v>
      </c>
      <c r="N117" s="543"/>
      <c r="O117" s="544"/>
      <c r="P117" s="544"/>
      <c r="Q117" s="545"/>
      <c r="R117" s="1526">
        <f t="shared" si="15"/>
        <v>0</v>
      </c>
      <c r="S117" s="496"/>
    </row>
    <row r="118" spans="1:19" ht="18.75" customHeight="1">
      <c r="A118" s="29">
        <v>107</v>
      </c>
      <c r="H118" s="778"/>
      <c r="I118" s="1246"/>
      <c r="J118" s="1199">
        <v>4902</v>
      </c>
      <c r="K118" s="1207" t="s">
        <v>2020</v>
      </c>
      <c r="L118" s="626"/>
      <c r="M118" s="630">
        <f>N118+O118+P118+Q118</f>
        <v>0</v>
      </c>
      <c r="N118" s="555"/>
      <c r="O118" s="556"/>
      <c r="P118" s="556"/>
      <c r="Q118" s="557"/>
      <c r="R118" s="1526">
        <f t="shared" si="15"/>
        <v>0</v>
      </c>
      <c r="S118" s="496"/>
    </row>
    <row r="119" spans="1:19" ht="18.75" customHeight="1">
      <c r="A119" s="29">
        <v>108</v>
      </c>
      <c r="H119" s="778"/>
      <c r="I119" s="1249">
        <v>5100</v>
      </c>
      <c r="J119" s="2144" t="s">
        <v>838</v>
      </c>
      <c r="K119" s="2144"/>
      <c r="L119" s="1507"/>
      <c r="M119" s="466">
        <f>N119+O119+P119+Q119</f>
        <v>0</v>
      </c>
      <c r="N119" s="1309"/>
      <c r="O119" s="1310"/>
      <c r="P119" s="1310"/>
      <c r="Q119" s="1311"/>
      <c r="R119" s="1526">
        <f t="shared" si="15"/>
        <v>0</v>
      </c>
      <c r="S119" s="496"/>
    </row>
    <row r="120" spans="1:19" ht="18.75" customHeight="1">
      <c r="A120" s="29">
        <v>109</v>
      </c>
      <c r="H120" s="778"/>
      <c r="I120" s="1249">
        <v>5200</v>
      </c>
      <c r="J120" s="2144" t="s">
        <v>839</v>
      </c>
      <c r="K120" s="2144"/>
      <c r="L120" s="465">
        <f t="shared" ref="L120:Q120" si="21">SUM(L121:L127)</f>
        <v>0</v>
      </c>
      <c r="M120" s="466">
        <f t="shared" si="21"/>
        <v>0</v>
      </c>
      <c r="N120" s="576">
        <f t="shared" si="21"/>
        <v>0</v>
      </c>
      <c r="O120" s="577">
        <f t="shared" si="21"/>
        <v>0</v>
      </c>
      <c r="P120" s="577">
        <f t="shared" si="21"/>
        <v>0</v>
      </c>
      <c r="Q120" s="578">
        <f t="shared" si="21"/>
        <v>0</v>
      </c>
      <c r="R120" s="1526">
        <f t="shared" si="15"/>
        <v>0</v>
      </c>
      <c r="S120" s="496"/>
    </row>
    <row r="121" spans="1:19" ht="18.75" customHeight="1">
      <c r="A121" s="29">
        <v>110</v>
      </c>
      <c r="H121" s="778"/>
      <c r="I121" s="1250"/>
      <c r="J121" s="1251">
        <v>5201</v>
      </c>
      <c r="K121" s="1252" t="s">
        <v>840</v>
      </c>
      <c r="L121" s="620"/>
      <c r="M121" s="629">
        <f t="shared" ref="M121:M127" si="22">N121+O121+P121+Q121</f>
        <v>0</v>
      </c>
      <c r="N121" s="543"/>
      <c r="O121" s="544"/>
      <c r="P121" s="544"/>
      <c r="Q121" s="545"/>
      <c r="R121" s="1526">
        <f t="shared" si="15"/>
        <v>0</v>
      </c>
      <c r="S121" s="496"/>
    </row>
    <row r="122" spans="1:19" ht="18.75" customHeight="1">
      <c r="A122" s="29">
        <v>111</v>
      </c>
      <c r="H122" s="778"/>
      <c r="I122" s="1250"/>
      <c r="J122" s="1253">
        <v>5202</v>
      </c>
      <c r="K122" s="1254" t="s">
        <v>841</v>
      </c>
      <c r="L122" s="622"/>
      <c r="M122" s="631">
        <f t="shared" si="22"/>
        <v>0</v>
      </c>
      <c r="N122" s="546"/>
      <c r="O122" s="547"/>
      <c r="P122" s="547"/>
      <c r="Q122" s="548"/>
      <c r="R122" s="1526">
        <f t="shared" si="15"/>
        <v>0</v>
      </c>
      <c r="S122" s="496"/>
    </row>
    <row r="123" spans="1:19" ht="18.75" customHeight="1">
      <c r="A123" s="29">
        <v>112</v>
      </c>
      <c r="H123" s="778"/>
      <c r="I123" s="1250"/>
      <c r="J123" s="1253">
        <v>5203</v>
      </c>
      <c r="K123" s="1254" t="s">
        <v>1700</v>
      </c>
      <c r="L123" s="622"/>
      <c r="M123" s="631">
        <f t="shared" si="22"/>
        <v>0</v>
      </c>
      <c r="N123" s="546"/>
      <c r="O123" s="547"/>
      <c r="P123" s="547"/>
      <c r="Q123" s="548"/>
      <c r="R123" s="1526">
        <f t="shared" si="15"/>
        <v>0</v>
      </c>
      <c r="S123" s="496"/>
    </row>
    <row r="124" spans="1:19" ht="18.75" customHeight="1">
      <c r="A124" s="29">
        <v>113</v>
      </c>
      <c r="H124" s="778"/>
      <c r="I124" s="1250"/>
      <c r="J124" s="1253">
        <v>5204</v>
      </c>
      <c r="K124" s="1254" t="s">
        <v>1701</v>
      </c>
      <c r="L124" s="622"/>
      <c r="M124" s="631">
        <f t="shared" si="22"/>
        <v>0</v>
      </c>
      <c r="N124" s="546"/>
      <c r="O124" s="547"/>
      <c r="P124" s="547"/>
      <c r="Q124" s="548"/>
      <c r="R124" s="1526">
        <f t="shared" si="15"/>
        <v>0</v>
      </c>
      <c r="S124" s="496"/>
    </row>
    <row r="125" spans="1:19" ht="18.75" customHeight="1">
      <c r="A125" s="29">
        <v>114</v>
      </c>
      <c r="H125" s="778"/>
      <c r="I125" s="1250"/>
      <c r="J125" s="1253">
        <v>5205</v>
      </c>
      <c r="K125" s="1254" t="s">
        <v>1702</v>
      </c>
      <c r="L125" s="622"/>
      <c r="M125" s="631">
        <f t="shared" si="22"/>
        <v>0</v>
      </c>
      <c r="N125" s="546"/>
      <c r="O125" s="547"/>
      <c r="P125" s="547"/>
      <c r="Q125" s="548"/>
      <c r="R125" s="1526">
        <f t="shared" si="15"/>
        <v>0</v>
      </c>
      <c r="S125" s="496"/>
    </row>
    <row r="126" spans="1:19" ht="18.75" customHeight="1">
      <c r="A126" s="29">
        <v>115</v>
      </c>
      <c r="H126" s="778"/>
      <c r="I126" s="1250"/>
      <c r="J126" s="1253">
        <v>5206</v>
      </c>
      <c r="K126" s="1254" t="s">
        <v>1703</v>
      </c>
      <c r="L126" s="622"/>
      <c r="M126" s="631">
        <f t="shared" si="22"/>
        <v>0</v>
      </c>
      <c r="N126" s="546"/>
      <c r="O126" s="547"/>
      <c r="P126" s="547"/>
      <c r="Q126" s="548"/>
      <c r="R126" s="1526">
        <f t="shared" si="15"/>
        <v>0</v>
      </c>
      <c r="S126" s="496"/>
    </row>
    <row r="127" spans="1:19" ht="18.75" customHeight="1">
      <c r="A127" s="29">
        <v>116</v>
      </c>
      <c r="H127" s="778"/>
      <c r="I127" s="1250"/>
      <c r="J127" s="1255">
        <v>5219</v>
      </c>
      <c r="K127" s="1256" t="s">
        <v>1704</v>
      </c>
      <c r="L127" s="626"/>
      <c r="M127" s="630">
        <f t="shared" si="22"/>
        <v>0</v>
      </c>
      <c r="N127" s="555"/>
      <c r="O127" s="556"/>
      <c r="P127" s="556"/>
      <c r="Q127" s="557"/>
      <c r="R127" s="1526">
        <f t="shared" si="15"/>
        <v>0</v>
      </c>
      <c r="S127" s="496"/>
    </row>
    <row r="128" spans="1:19" ht="18.75" customHeight="1">
      <c r="A128" s="29">
        <v>117</v>
      </c>
      <c r="H128" s="778"/>
      <c r="I128" s="1249">
        <v>5300</v>
      </c>
      <c r="J128" s="2144" t="s">
        <v>1705</v>
      </c>
      <c r="K128" s="2144"/>
      <c r="L128" s="465">
        <f t="shared" ref="L128:Q128" si="23">SUM(L129:L130)</f>
        <v>0</v>
      </c>
      <c r="M128" s="466">
        <f t="shared" si="23"/>
        <v>0</v>
      </c>
      <c r="N128" s="576">
        <f t="shared" si="23"/>
        <v>0</v>
      </c>
      <c r="O128" s="577">
        <f t="shared" si="23"/>
        <v>0</v>
      </c>
      <c r="P128" s="577">
        <f t="shared" si="23"/>
        <v>0</v>
      </c>
      <c r="Q128" s="578">
        <f t="shared" si="23"/>
        <v>0</v>
      </c>
      <c r="R128" s="1526">
        <f t="shared" si="15"/>
        <v>0</v>
      </c>
      <c r="S128" s="496"/>
    </row>
    <row r="129" spans="1:19" ht="18.75" customHeight="1">
      <c r="A129" s="29">
        <v>118</v>
      </c>
      <c r="H129" s="778"/>
      <c r="I129" s="1250"/>
      <c r="J129" s="1251">
        <v>5301</v>
      </c>
      <c r="K129" s="1252" t="s">
        <v>1162</v>
      </c>
      <c r="L129" s="620"/>
      <c r="M129" s="629">
        <f>N129+O129+P129+Q129</f>
        <v>0</v>
      </c>
      <c r="N129" s="543"/>
      <c r="O129" s="544"/>
      <c r="P129" s="544"/>
      <c r="Q129" s="545"/>
      <c r="R129" s="1526">
        <f t="shared" si="15"/>
        <v>0</v>
      </c>
      <c r="S129" s="496"/>
    </row>
    <row r="130" spans="1:19" ht="18.75" customHeight="1">
      <c r="A130" s="29">
        <v>119</v>
      </c>
      <c r="H130" s="778"/>
      <c r="I130" s="1250"/>
      <c r="J130" s="1255">
        <v>5309</v>
      </c>
      <c r="K130" s="1256" t="s">
        <v>1706</v>
      </c>
      <c r="L130" s="626"/>
      <c r="M130" s="630">
        <f>N130+O130+P130+Q130</f>
        <v>0</v>
      </c>
      <c r="N130" s="555"/>
      <c r="O130" s="556"/>
      <c r="P130" s="556"/>
      <c r="Q130" s="557"/>
      <c r="R130" s="1526">
        <f t="shared" si="15"/>
        <v>0</v>
      </c>
      <c r="S130" s="496"/>
    </row>
    <row r="131" spans="1:19" ht="18.75" customHeight="1">
      <c r="A131" s="29">
        <v>120</v>
      </c>
      <c r="H131" s="778"/>
      <c r="I131" s="1249">
        <v>5400</v>
      </c>
      <c r="J131" s="2144" t="s">
        <v>855</v>
      </c>
      <c r="K131" s="2144"/>
      <c r="L131" s="1507"/>
      <c r="M131" s="466">
        <f>N131+O131+P131+Q131</f>
        <v>0</v>
      </c>
      <c r="N131" s="1309"/>
      <c r="O131" s="1310"/>
      <c r="P131" s="1310"/>
      <c r="Q131" s="1311"/>
      <c r="R131" s="1526">
        <f t="shared" si="15"/>
        <v>0</v>
      </c>
      <c r="S131" s="496"/>
    </row>
    <row r="132" spans="1:19" ht="18.75" customHeight="1">
      <c r="A132" s="29">
        <v>121</v>
      </c>
      <c r="H132" s="778"/>
      <c r="I132" s="1195">
        <v>5500</v>
      </c>
      <c r="J132" s="2143" t="s">
        <v>856</v>
      </c>
      <c r="K132" s="2143"/>
      <c r="L132" s="465">
        <f t="shared" ref="L132:Q132" si="24">SUM(L133:L136)</f>
        <v>0</v>
      </c>
      <c r="M132" s="466">
        <f t="shared" si="24"/>
        <v>0</v>
      </c>
      <c r="N132" s="576">
        <f t="shared" si="24"/>
        <v>0</v>
      </c>
      <c r="O132" s="577">
        <f t="shared" si="24"/>
        <v>0</v>
      </c>
      <c r="P132" s="577">
        <f t="shared" si="24"/>
        <v>0</v>
      </c>
      <c r="Q132" s="578">
        <f t="shared" si="24"/>
        <v>0</v>
      </c>
      <c r="R132" s="1526">
        <f t="shared" si="15"/>
        <v>0</v>
      </c>
      <c r="S132" s="496"/>
    </row>
    <row r="133" spans="1:19" ht="18.75" customHeight="1">
      <c r="A133" s="29">
        <v>122</v>
      </c>
      <c r="H133" s="778"/>
      <c r="I133" s="1246"/>
      <c r="J133" s="1197">
        <v>5501</v>
      </c>
      <c r="K133" s="1216" t="s">
        <v>857</v>
      </c>
      <c r="L133" s="620"/>
      <c r="M133" s="629">
        <f>N133+O133+P133+Q133</f>
        <v>0</v>
      </c>
      <c r="N133" s="543"/>
      <c r="O133" s="544"/>
      <c r="P133" s="544"/>
      <c r="Q133" s="545"/>
      <c r="R133" s="1526">
        <f t="shared" si="15"/>
        <v>0</v>
      </c>
      <c r="S133" s="496"/>
    </row>
    <row r="134" spans="1:19" ht="18.75" customHeight="1">
      <c r="A134" s="29">
        <v>123</v>
      </c>
      <c r="H134" s="778"/>
      <c r="I134" s="1246"/>
      <c r="J134" s="1203">
        <v>5502</v>
      </c>
      <c r="K134" s="1204" t="s">
        <v>858</v>
      </c>
      <c r="L134" s="622"/>
      <c r="M134" s="631">
        <f>N134+O134+P134+Q134</f>
        <v>0</v>
      </c>
      <c r="N134" s="546"/>
      <c r="O134" s="547"/>
      <c r="P134" s="547"/>
      <c r="Q134" s="548"/>
      <c r="R134" s="1526">
        <f t="shared" si="15"/>
        <v>0</v>
      </c>
      <c r="S134" s="496"/>
    </row>
    <row r="135" spans="1:19" ht="18.75" customHeight="1">
      <c r="A135" s="29">
        <v>124</v>
      </c>
      <c r="H135" s="778"/>
      <c r="I135" s="1246"/>
      <c r="J135" s="1203">
        <v>5503</v>
      </c>
      <c r="K135" s="1247" t="s">
        <v>859</v>
      </c>
      <c r="L135" s="622"/>
      <c r="M135" s="631">
        <f>N135+O135+P135+Q135</f>
        <v>0</v>
      </c>
      <c r="N135" s="546"/>
      <c r="O135" s="547"/>
      <c r="P135" s="547"/>
      <c r="Q135" s="548"/>
      <c r="R135" s="1526">
        <f t="shared" si="15"/>
        <v>0</v>
      </c>
      <c r="S135" s="496"/>
    </row>
    <row r="136" spans="1:19" ht="18.75" customHeight="1">
      <c r="A136" s="29">
        <v>125</v>
      </c>
      <c r="H136" s="778"/>
      <c r="I136" s="1246"/>
      <c r="J136" s="1199">
        <v>5504</v>
      </c>
      <c r="K136" s="1227" t="s">
        <v>860</v>
      </c>
      <c r="L136" s="626"/>
      <c r="M136" s="630">
        <f>N136+O136+P136+Q136</f>
        <v>0</v>
      </c>
      <c r="N136" s="555"/>
      <c r="O136" s="556"/>
      <c r="P136" s="556"/>
      <c r="Q136" s="557"/>
      <c r="R136" s="1526">
        <f t="shared" si="15"/>
        <v>0</v>
      </c>
      <c r="S136" s="496"/>
    </row>
    <row r="137" spans="1:19" ht="18.75" customHeight="1">
      <c r="A137" s="29">
        <v>126</v>
      </c>
      <c r="H137" s="778"/>
      <c r="I137" s="1249">
        <v>5700</v>
      </c>
      <c r="J137" s="2131" t="s">
        <v>1223</v>
      </c>
      <c r="K137" s="2132"/>
      <c r="L137" s="465">
        <f t="shared" ref="L137:Q137" si="25">SUM(L138:L140)</f>
        <v>0</v>
      </c>
      <c r="M137" s="466">
        <f t="shared" si="25"/>
        <v>0</v>
      </c>
      <c r="N137" s="576">
        <f t="shared" si="25"/>
        <v>0</v>
      </c>
      <c r="O137" s="577">
        <f t="shared" si="25"/>
        <v>0</v>
      </c>
      <c r="P137" s="577">
        <f t="shared" si="25"/>
        <v>0</v>
      </c>
      <c r="Q137" s="578">
        <f t="shared" si="25"/>
        <v>0</v>
      </c>
      <c r="R137" s="1526">
        <f t="shared" si="15"/>
        <v>0</v>
      </c>
      <c r="S137" s="496"/>
    </row>
    <row r="138" spans="1:19" ht="18.75" customHeight="1">
      <c r="A138" s="29">
        <v>127</v>
      </c>
      <c r="H138" s="778"/>
      <c r="I138" s="1250"/>
      <c r="J138" s="1251">
        <v>5701</v>
      </c>
      <c r="K138" s="1252" t="s">
        <v>862</v>
      </c>
      <c r="L138" s="620"/>
      <c r="M138" s="629">
        <f>N138+O138+P138+Q138</f>
        <v>0</v>
      </c>
      <c r="N138" s="543"/>
      <c r="O138" s="544"/>
      <c r="P138" s="544"/>
      <c r="Q138" s="545"/>
      <c r="R138" s="1526">
        <f t="shared" si="15"/>
        <v>0</v>
      </c>
      <c r="S138" s="496"/>
    </row>
    <row r="139" spans="1:19" ht="18.75" customHeight="1">
      <c r="A139" s="29">
        <v>128</v>
      </c>
      <c r="H139" s="778"/>
      <c r="I139" s="1250"/>
      <c r="J139" s="1257">
        <v>5702</v>
      </c>
      <c r="K139" s="1258" t="s">
        <v>863</v>
      </c>
      <c r="L139" s="624"/>
      <c r="M139" s="632">
        <f>N139+O139+P139+Q139</f>
        <v>0</v>
      </c>
      <c r="N139" s="610"/>
      <c r="O139" s="611"/>
      <c r="P139" s="611"/>
      <c r="Q139" s="612"/>
      <c r="R139" s="1526">
        <f t="shared" si="15"/>
        <v>0</v>
      </c>
      <c r="S139" s="496"/>
    </row>
    <row r="140" spans="1:19" ht="18.75" customHeight="1">
      <c r="A140" s="29">
        <v>129</v>
      </c>
      <c r="H140" s="778"/>
      <c r="I140" s="1202"/>
      <c r="J140" s="1259">
        <v>4071</v>
      </c>
      <c r="K140" s="1260" t="s">
        <v>864</v>
      </c>
      <c r="L140" s="1512"/>
      <c r="M140" s="642">
        <f>N140+O140+P140+Q140</f>
        <v>0</v>
      </c>
      <c r="N140" s="745"/>
      <c r="O140" s="1312"/>
      <c r="P140" s="1312"/>
      <c r="Q140" s="1313"/>
      <c r="R140" s="1526">
        <f t="shared" si="15"/>
        <v>0</v>
      </c>
      <c r="S140" s="496"/>
    </row>
    <row r="141" spans="1:19" ht="7.5" customHeight="1">
      <c r="A141" s="29">
        <v>130</v>
      </c>
      <c r="H141" s="778"/>
      <c r="I141" s="1261"/>
      <c r="J141" s="1262"/>
      <c r="K141" s="1263"/>
      <c r="L141" s="1527"/>
      <c r="M141" s="762"/>
      <c r="N141" s="762"/>
      <c r="O141" s="762"/>
      <c r="P141" s="762"/>
      <c r="Q141" s="763"/>
      <c r="R141" s="1526" t="str">
        <f t="shared" si="15"/>
        <v/>
      </c>
      <c r="S141" s="496"/>
    </row>
    <row r="142" spans="1:19" ht="18.75" customHeight="1">
      <c r="A142" s="29">
        <v>131</v>
      </c>
      <c r="H142" s="778"/>
      <c r="I142" s="1264">
        <v>98</v>
      </c>
      <c r="J142" s="2133" t="s">
        <v>865</v>
      </c>
      <c r="K142" s="2134"/>
      <c r="L142" s="1513"/>
      <c r="M142" s="774">
        <f>N142+O142+P142+Q142</f>
        <v>0</v>
      </c>
      <c r="N142" s="767">
        <v>0</v>
      </c>
      <c r="O142" s="768">
        <v>0</v>
      </c>
      <c r="P142" s="768">
        <v>0</v>
      </c>
      <c r="Q142" s="769">
        <v>0</v>
      </c>
      <c r="R142" s="1526">
        <f t="shared" si="15"/>
        <v>0</v>
      </c>
      <c r="S142" s="496"/>
    </row>
    <row r="143" spans="1:19" ht="15.75" hidden="1">
      <c r="A143" s="29">
        <v>132</v>
      </c>
      <c r="H143" s="778"/>
      <c r="I143" s="1265"/>
      <c r="J143" s="1266"/>
      <c r="K143" s="1267"/>
      <c r="L143" s="384"/>
      <c r="M143" s="384"/>
      <c r="N143" s="384"/>
      <c r="O143" s="384"/>
      <c r="P143" s="384"/>
      <c r="Q143" s="385"/>
      <c r="R143" s="1526" t="str">
        <f t="shared" si="15"/>
        <v/>
      </c>
      <c r="S143" s="496"/>
    </row>
    <row r="144" spans="1:19" ht="15.75" hidden="1">
      <c r="A144" s="29">
        <v>133</v>
      </c>
      <c r="H144" s="778"/>
      <c r="I144" s="1268"/>
      <c r="J144" s="1122"/>
      <c r="K144" s="1263"/>
      <c r="L144" s="386"/>
      <c r="M144" s="386"/>
      <c r="N144" s="386"/>
      <c r="O144" s="386"/>
      <c r="P144" s="386"/>
      <c r="Q144" s="387"/>
      <c r="R144" s="1526" t="str">
        <f t="shared" si="15"/>
        <v/>
      </c>
      <c r="S144" s="496"/>
    </row>
    <row r="145" spans="1:20" ht="7.5" customHeight="1">
      <c r="A145" s="29">
        <v>134</v>
      </c>
      <c r="H145" s="778"/>
      <c r="I145" s="1269"/>
      <c r="J145" s="1270"/>
      <c r="K145" s="1263"/>
      <c r="L145" s="386"/>
      <c r="M145" s="386"/>
      <c r="N145" s="386"/>
      <c r="O145" s="386"/>
      <c r="P145" s="386"/>
      <c r="Q145" s="387"/>
      <c r="R145" s="1526" t="str">
        <f t="shared" si="15"/>
        <v/>
      </c>
      <c r="S145" s="496"/>
    </row>
    <row r="146" spans="1:20" ht="20.25" customHeight="1" thickBot="1">
      <c r="A146" s="29">
        <v>135</v>
      </c>
      <c r="H146" s="778"/>
      <c r="I146" s="1271"/>
      <c r="J146" s="1271" t="s">
        <v>1933</v>
      </c>
      <c r="K146" s="1272">
        <f>+I146</f>
        <v>0</v>
      </c>
      <c r="L146" s="479">
        <f t="shared" ref="L146:Q146" si="26">SUM(L30,L33,L39,L47,L48,L66,L70,L76,L79,L80,L81,L82,L83,L92,L99,L100,L101,L102,L109,L113,L114,L115,L116,L119,L120,L128,L131,L132,L137)+L142</f>
        <v>0</v>
      </c>
      <c r="M146" s="480">
        <f t="shared" si="26"/>
        <v>0</v>
      </c>
      <c r="N146" s="759">
        <f t="shared" si="26"/>
        <v>0</v>
      </c>
      <c r="O146" s="760">
        <f t="shared" si="26"/>
        <v>0</v>
      </c>
      <c r="P146" s="760">
        <f t="shared" si="26"/>
        <v>0</v>
      </c>
      <c r="Q146" s="761">
        <f t="shared" si="26"/>
        <v>0</v>
      </c>
      <c r="R146" s="1526">
        <f t="shared" si="15"/>
        <v>0</v>
      </c>
      <c r="S146" s="1520" t="str">
        <f>LEFT(J27,1)</f>
        <v>0</v>
      </c>
      <c r="T146" s="1521"/>
    </row>
    <row r="147" spans="1:20" ht="16.5" thickTop="1">
      <c r="A147" s="29">
        <v>136</v>
      </c>
      <c r="H147" s="778"/>
      <c r="I147" s="1273"/>
      <c r="J147" s="1274"/>
      <c r="K147" s="1125"/>
      <c r="L147" s="775"/>
      <c r="M147" s="775"/>
      <c r="N147" s="775"/>
      <c r="O147" s="775"/>
      <c r="P147" s="775"/>
      <c r="Q147" s="775"/>
      <c r="R147" s="4">
        <f>R146</f>
        <v>0</v>
      </c>
      <c r="S147" s="495"/>
    </row>
    <row r="148" spans="1:20" ht="15.75">
      <c r="A148" s="29">
        <v>137</v>
      </c>
      <c r="H148" s="778"/>
      <c r="I148" s="1184"/>
      <c r="J148" s="1275"/>
      <c r="K148" s="1276"/>
      <c r="L148" s="776"/>
      <c r="M148" s="776"/>
      <c r="N148" s="776"/>
      <c r="O148" s="776"/>
      <c r="P148" s="776"/>
      <c r="Q148" s="776"/>
      <c r="R148" s="4">
        <f>R146</f>
        <v>0</v>
      </c>
      <c r="S148" s="495"/>
    </row>
    <row r="149" spans="1:20" ht="15.75">
      <c r="A149" s="29">
        <v>138</v>
      </c>
      <c r="H149" s="778"/>
      <c r="I149" s="775"/>
      <c r="J149" s="1122"/>
      <c r="K149" s="1148"/>
      <c r="L149" s="776"/>
      <c r="M149" s="776"/>
      <c r="N149" s="776"/>
      <c r="O149" s="776"/>
      <c r="P149" s="776"/>
      <c r="Q149" s="776"/>
      <c r="R149" s="1901" t="str">
        <f>(IF(SUM(R160:R181)&lt;&gt;0,$K$2,""))</f>
        <v/>
      </c>
      <c r="S149" s="495"/>
    </row>
    <row r="150" spans="1:20" ht="15.75">
      <c r="A150" s="29">
        <v>139</v>
      </c>
      <c r="H150" s="778"/>
      <c r="I150" s="2135">
        <f>$B$7</f>
        <v>0</v>
      </c>
      <c r="J150" s="2136"/>
      <c r="K150" s="2136"/>
      <c r="L150" s="776"/>
      <c r="M150" s="776"/>
      <c r="N150" s="776"/>
      <c r="O150" s="776"/>
      <c r="P150" s="776"/>
      <c r="Q150" s="776"/>
      <c r="R150" s="1901" t="str">
        <f>(IF(SUM(R160:R181)&lt;&gt;0,$K$2,""))</f>
        <v/>
      </c>
      <c r="S150" s="495"/>
    </row>
    <row r="151" spans="1:20" ht="15.75">
      <c r="A151" s="29">
        <v>140</v>
      </c>
      <c r="H151" s="778"/>
      <c r="I151" s="775"/>
      <c r="J151" s="1122"/>
      <c r="K151" s="1148"/>
      <c r="L151" s="1149" t="s">
        <v>2184</v>
      </c>
      <c r="M151" s="1149" t="s">
        <v>2083</v>
      </c>
      <c r="N151" s="776"/>
      <c r="O151" s="776"/>
      <c r="P151" s="776"/>
      <c r="Q151" s="776"/>
      <c r="R151" s="1901" t="str">
        <f>(IF(SUM(R160:R181)&lt;&gt;0,$K$2,""))</f>
        <v/>
      </c>
      <c r="S151" s="495"/>
    </row>
    <row r="152" spans="1:20" ht="27" customHeight="1">
      <c r="A152" s="29">
        <v>141</v>
      </c>
      <c r="H152" s="778"/>
      <c r="I152" s="2137">
        <f>$B$9</f>
        <v>0</v>
      </c>
      <c r="J152" s="2138"/>
      <c r="K152" s="2139"/>
      <c r="L152" s="1068">
        <f>$E$9</f>
        <v>0</v>
      </c>
      <c r="M152" s="1153">
        <f>$F$9</f>
        <v>0</v>
      </c>
      <c r="N152" s="776"/>
      <c r="O152" s="776"/>
      <c r="P152" s="776"/>
      <c r="Q152" s="776"/>
      <c r="R152" s="1901" t="str">
        <f>(IF(SUM(R160:R181)&lt;&gt;0,$K$2,""))</f>
        <v/>
      </c>
      <c r="S152" s="495"/>
    </row>
    <row r="153" spans="1:20" ht="15.75">
      <c r="A153" s="29">
        <v>142</v>
      </c>
      <c r="H153" s="778"/>
      <c r="I153" s="1154">
        <f>$B$10</f>
        <v>0</v>
      </c>
      <c r="J153" s="775"/>
      <c r="K153" s="1125"/>
      <c r="L153" s="1155"/>
      <c r="M153" s="1155"/>
      <c r="N153" s="776"/>
      <c r="O153" s="776"/>
      <c r="P153" s="776"/>
      <c r="Q153" s="776"/>
      <c r="R153" s="1901" t="str">
        <f>(IF(SUM(R160:R181)&lt;&gt;0,$K$2,""))</f>
        <v/>
      </c>
      <c r="S153" s="495"/>
    </row>
    <row r="154" spans="1:20" ht="6" customHeight="1">
      <c r="A154" s="29">
        <v>143</v>
      </c>
      <c r="H154" s="778"/>
      <c r="I154" s="1154"/>
      <c r="J154" s="775"/>
      <c r="K154" s="1125"/>
      <c r="L154" s="1154"/>
      <c r="M154" s="775"/>
      <c r="N154" s="776"/>
      <c r="O154" s="776"/>
      <c r="P154" s="776"/>
      <c r="Q154" s="776"/>
      <c r="R154" s="1901" t="str">
        <f>(IF(SUM(R160:R181)&lt;&gt;0,$K$2,""))</f>
        <v/>
      </c>
      <c r="S154" s="495"/>
    </row>
    <row r="155" spans="1:20" ht="27" customHeight="1">
      <c r="A155" s="29">
        <v>144</v>
      </c>
      <c r="H155" s="778"/>
      <c r="I155" s="2140">
        <f>$B$12</f>
        <v>0</v>
      </c>
      <c r="J155" s="2141"/>
      <c r="K155" s="2142"/>
      <c r="L155" s="1156" t="s">
        <v>1202</v>
      </c>
      <c r="M155" s="1900">
        <f>$F$12</f>
        <v>0</v>
      </c>
      <c r="N155" s="776"/>
      <c r="O155" s="776"/>
      <c r="P155" s="776"/>
      <c r="Q155" s="776"/>
      <c r="R155" s="1901" t="str">
        <f>(IF(SUM(R160:R181)&lt;&gt;0,$K$2,""))</f>
        <v/>
      </c>
      <c r="S155" s="495"/>
    </row>
    <row r="156" spans="1:20" ht="15.75">
      <c r="A156" s="29">
        <v>145</v>
      </c>
      <c r="H156" s="778"/>
      <c r="I156" s="1158">
        <f>$B$13</f>
        <v>0</v>
      </c>
      <c r="J156" s="775"/>
      <c r="K156" s="1125"/>
      <c r="L156" s="1159"/>
      <c r="M156" s="1160"/>
      <c r="N156" s="776"/>
      <c r="O156" s="776"/>
      <c r="P156" s="776"/>
      <c r="Q156" s="776"/>
      <c r="R156" s="1901" t="str">
        <f>(IF(SUM(R160:R181)&lt;&gt;0,$K$2,""))</f>
        <v/>
      </c>
      <c r="S156" s="495"/>
    </row>
    <row r="157" spans="1:20" ht="21.75" customHeight="1">
      <c r="A157" s="29">
        <v>146</v>
      </c>
      <c r="H157" s="778"/>
      <c r="I157" s="1277"/>
      <c r="J157" s="1277"/>
      <c r="K157" s="1278" t="s">
        <v>1316</v>
      </c>
      <c r="L157" s="1279">
        <f>$E$15</f>
        <v>0</v>
      </c>
      <c r="M157" s="1280">
        <f>$F$15</f>
        <v>0</v>
      </c>
      <c r="N157" s="386"/>
      <c r="O157" s="386"/>
      <c r="P157" s="386"/>
      <c r="Q157" s="386"/>
      <c r="R157" s="1901" t="str">
        <f>(IF(SUM(R160:R181)&lt;&gt;0,$K$2,""))</f>
        <v/>
      </c>
      <c r="S157" s="495"/>
    </row>
    <row r="158" spans="1:20" ht="18.75" customHeight="1" thickBot="1">
      <c r="A158" s="29">
        <v>147</v>
      </c>
      <c r="H158" s="778"/>
      <c r="I158" s="1155"/>
      <c r="J158" s="1122"/>
      <c r="K158" s="1281" t="s">
        <v>924</v>
      </c>
      <c r="L158" s="776"/>
      <c r="M158" s="1282" t="s">
        <v>2187</v>
      </c>
      <c r="N158" s="1282"/>
      <c r="O158" s="386"/>
      <c r="P158" s="1282"/>
      <c r="Q158" s="386"/>
      <c r="R158" s="1901" t="str">
        <f>(IF(SUM(R160:R181)&lt;&gt;0,$K$2,""))</f>
        <v/>
      </c>
      <c r="S158" s="495"/>
    </row>
    <row r="159" spans="1:20" ht="21" customHeight="1">
      <c r="A159" s="29">
        <v>148</v>
      </c>
      <c r="H159" s="778"/>
      <c r="I159" s="1283" t="s">
        <v>867</v>
      </c>
      <c r="J159" s="1284" t="s">
        <v>868</v>
      </c>
      <c r="K159" s="1285" t="s">
        <v>869</v>
      </c>
      <c r="L159" s="1286" t="s">
        <v>870</v>
      </c>
      <c r="M159" s="1287" t="s">
        <v>871</v>
      </c>
      <c r="N159" s="777"/>
      <c r="O159" s="777"/>
      <c r="P159" s="777"/>
      <c r="Q159" s="777"/>
      <c r="R159" s="1901" t="str">
        <f>(IF(SUM(R160:R181)&lt;&gt;0,$K$2,""))</f>
        <v/>
      </c>
      <c r="S159" s="495"/>
    </row>
    <row r="160" spans="1:20" ht="18.75" customHeight="1">
      <c r="A160" s="29">
        <v>149</v>
      </c>
      <c r="H160" s="778"/>
      <c r="I160" s="1288"/>
      <c r="J160" s="1289" t="s">
        <v>872</v>
      </c>
      <c r="K160" s="1290" t="s">
        <v>873</v>
      </c>
      <c r="L160" s="1314">
        <f>L161+L162</f>
        <v>0</v>
      </c>
      <c r="M160" s="1315">
        <f>M161+M162</f>
        <v>0</v>
      </c>
      <c r="N160" s="777"/>
      <c r="O160" s="777"/>
      <c r="P160" s="777"/>
      <c r="Q160" s="777"/>
      <c r="R160" s="212" t="str">
        <f t="shared" ref="R160:R181" si="27">(IF($E160&lt;&gt;0,$K$2,IF($F160&lt;&gt;0,$K$2,"")))</f>
        <v/>
      </c>
      <c r="S160" s="495"/>
    </row>
    <row r="161" spans="1:19" ht="18.75" customHeight="1">
      <c r="A161" s="29">
        <v>150</v>
      </c>
      <c r="H161" s="778"/>
      <c r="I161" s="1291"/>
      <c r="J161" s="1292" t="s">
        <v>874</v>
      </c>
      <c r="K161" s="1293" t="s">
        <v>875</v>
      </c>
      <c r="L161" s="1316"/>
      <c r="M161" s="1317"/>
      <c r="N161" s="777"/>
      <c r="O161" s="777"/>
      <c r="P161" s="777"/>
      <c r="Q161" s="777"/>
      <c r="R161" s="212" t="str">
        <f t="shared" si="27"/>
        <v/>
      </c>
      <c r="S161" s="495"/>
    </row>
    <row r="162" spans="1:19" ht="18.75" customHeight="1">
      <c r="A162" s="29">
        <v>151</v>
      </c>
      <c r="H162" s="778"/>
      <c r="I162" s="1294"/>
      <c r="J162" s="1295" t="s">
        <v>876</v>
      </c>
      <c r="K162" s="1296" t="s">
        <v>877</v>
      </c>
      <c r="L162" s="1318"/>
      <c r="M162" s="1319"/>
      <c r="N162" s="777"/>
      <c r="O162" s="777"/>
      <c r="P162" s="777"/>
      <c r="Q162" s="777"/>
      <c r="R162" s="212" t="str">
        <f t="shared" si="27"/>
        <v/>
      </c>
      <c r="S162" s="495"/>
    </row>
    <row r="163" spans="1:19" ht="18.75" customHeight="1">
      <c r="A163" s="29">
        <v>152</v>
      </c>
      <c r="H163" s="778"/>
      <c r="I163" s="1288"/>
      <c r="J163" s="1289" t="s">
        <v>878</v>
      </c>
      <c r="K163" s="1290" t="s">
        <v>879</v>
      </c>
      <c r="L163" s="1320">
        <f>L164+L165</f>
        <v>0</v>
      </c>
      <c r="M163" s="1321">
        <f>M164+M165</f>
        <v>0</v>
      </c>
      <c r="N163" s="777"/>
      <c r="O163" s="777"/>
      <c r="P163" s="777"/>
      <c r="Q163" s="777"/>
      <c r="R163" s="212" t="str">
        <f t="shared" si="27"/>
        <v/>
      </c>
      <c r="S163" s="495"/>
    </row>
    <row r="164" spans="1:19" ht="18.75" customHeight="1">
      <c r="A164" s="29">
        <v>153</v>
      </c>
      <c r="H164" s="778"/>
      <c r="I164" s="1291"/>
      <c r="J164" s="1292" t="s">
        <v>880</v>
      </c>
      <c r="K164" s="1293" t="s">
        <v>875</v>
      </c>
      <c r="L164" s="1316"/>
      <c r="M164" s="1317"/>
      <c r="N164" s="777"/>
      <c r="O164" s="777"/>
      <c r="P164" s="777"/>
      <c r="Q164" s="777"/>
      <c r="R164" s="212" t="str">
        <f t="shared" si="27"/>
        <v/>
      </c>
      <c r="S164" s="495"/>
    </row>
    <row r="165" spans="1:19" ht="18.75" customHeight="1">
      <c r="A165" s="29">
        <v>154</v>
      </c>
      <c r="H165" s="778"/>
      <c r="I165" s="1297"/>
      <c r="J165" s="1298" t="s">
        <v>881</v>
      </c>
      <c r="K165" s="1299" t="s">
        <v>882</v>
      </c>
      <c r="L165" s="1322"/>
      <c r="M165" s="1323"/>
      <c r="N165" s="777"/>
      <c r="O165" s="777"/>
      <c r="P165" s="777"/>
      <c r="Q165" s="777"/>
      <c r="R165" s="212" t="str">
        <f t="shared" si="27"/>
        <v/>
      </c>
      <c r="S165" s="495"/>
    </row>
    <row r="166" spans="1:19" ht="18.75" customHeight="1">
      <c r="A166" s="29">
        <v>155</v>
      </c>
      <c r="H166" s="778"/>
      <c r="I166" s="1288"/>
      <c r="J166" s="1289" t="s">
        <v>883</v>
      </c>
      <c r="K166" s="1290" t="s">
        <v>884</v>
      </c>
      <c r="L166" s="1324"/>
      <c r="M166" s="1325"/>
      <c r="N166" s="777"/>
      <c r="O166" s="777"/>
      <c r="P166" s="777"/>
      <c r="Q166" s="777"/>
      <c r="R166" s="212" t="str">
        <f t="shared" si="27"/>
        <v/>
      </c>
      <c r="S166" s="495"/>
    </row>
    <row r="167" spans="1:19" ht="18.75" customHeight="1">
      <c r="A167" s="29">
        <v>156</v>
      </c>
      <c r="H167" s="778"/>
      <c r="I167" s="1291"/>
      <c r="J167" s="1300" t="s">
        <v>885</v>
      </c>
      <c r="K167" s="1301" t="s">
        <v>886</v>
      </c>
      <c r="L167" s="1326"/>
      <c r="M167" s="1327"/>
      <c r="N167" s="777"/>
      <c r="O167" s="777"/>
      <c r="P167" s="777"/>
      <c r="Q167" s="777"/>
      <c r="R167" s="212" t="str">
        <f t="shared" si="27"/>
        <v/>
      </c>
      <c r="S167" s="495"/>
    </row>
    <row r="168" spans="1:19" ht="18.75" customHeight="1">
      <c r="A168" s="29">
        <v>157</v>
      </c>
      <c r="H168" s="778"/>
      <c r="I168" s="1297"/>
      <c r="J168" s="1295" t="s">
        <v>887</v>
      </c>
      <c r="K168" s="1296" t="s">
        <v>888</v>
      </c>
      <c r="L168" s="1328"/>
      <c r="M168" s="1329"/>
      <c r="N168" s="777"/>
      <c r="O168" s="777"/>
      <c r="P168" s="777"/>
      <c r="Q168" s="777"/>
      <c r="R168" s="212" t="str">
        <f t="shared" si="27"/>
        <v/>
      </c>
      <c r="S168" s="495"/>
    </row>
    <row r="169" spans="1:19" ht="18.75" customHeight="1">
      <c r="A169" s="29">
        <v>158</v>
      </c>
      <c r="H169" s="778"/>
      <c r="I169" s="1288"/>
      <c r="J169" s="1289" t="s">
        <v>889</v>
      </c>
      <c r="K169" s="1290" t="s">
        <v>890</v>
      </c>
      <c r="L169" s="1320"/>
      <c r="M169" s="1321"/>
      <c r="N169" s="777"/>
      <c r="O169" s="777"/>
      <c r="P169" s="777"/>
      <c r="Q169" s="777"/>
      <c r="R169" s="212" t="str">
        <f t="shared" si="27"/>
        <v/>
      </c>
      <c r="S169" s="495"/>
    </row>
    <row r="170" spans="1:19" ht="18.75" customHeight="1">
      <c r="A170" s="29">
        <v>159</v>
      </c>
      <c r="H170" s="778"/>
      <c r="I170" s="1291"/>
      <c r="J170" s="1300" t="s">
        <v>891</v>
      </c>
      <c r="K170" s="1301" t="s">
        <v>892</v>
      </c>
      <c r="L170" s="1330"/>
      <c r="M170" s="1331"/>
      <c r="N170" s="777"/>
      <c r="O170" s="777"/>
      <c r="P170" s="777"/>
      <c r="Q170" s="777"/>
      <c r="R170" s="212" t="str">
        <f t="shared" si="27"/>
        <v/>
      </c>
      <c r="S170" s="495"/>
    </row>
    <row r="171" spans="1:19" ht="18.75" customHeight="1">
      <c r="A171" s="29">
        <v>160</v>
      </c>
      <c r="H171" s="778"/>
      <c r="I171" s="1297"/>
      <c r="J171" s="1295" t="s">
        <v>893</v>
      </c>
      <c r="K171" s="1296" t="s">
        <v>894</v>
      </c>
      <c r="L171" s="1318"/>
      <c r="M171" s="1319"/>
      <c r="N171" s="777"/>
      <c r="O171" s="777"/>
      <c r="P171" s="777"/>
      <c r="Q171" s="777"/>
      <c r="R171" s="212" t="str">
        <f t="shared" si="27"/>
        <v/>
      </c>
      <c r="S171" s="495"/>
    </row>
    <row r="172" spans="1:19" ht="18.75" customHeight="1">
      <c r="A172" s="29">
        <v>161</v>
      </c>
      <c r="H172" s="778"/>
      <c r="I172" s="1288"/>
      <c r="J172" s="1289" t="s">
        <v>895</v>
      </c>
      <c r="K172" s="1290" t="s">
        <v>1749</v>
      </c>
      <c r="L172" s="1320"/>
      <c r="M172" s="1321"/>
      <c r="N172" s="777"/>
      <c r="O172" s="777"/>
      <c r="P172" s="777"/>
      <c r="Q172" s="777"/>
      <c r="R172" s="212" t="str">
        <f t="shared" si="27"/>
        <v/>
      </c>
      <c r="S172" s="495"/>
    </row>
    <row r="173" spans="1:19" ht="18.75" customHeight="1">
      <c r="A173" s="29">
        <v>162</v>
      </c>
      <c r="H173" s="778"/>
      <c r="I173" s="1288"/>
      <c r="J173" s="1289" t="s">
        <v>1750</v>
      </c>
      <c r="K173" s="1290" t="s">
        <v>1445</v>
      </c>
      <c r="L173" s="1332"/>
      <c r="M173" s="1333"/>
      <c r="N173" s="777"/>
      <c r="O173" s="777"/>
      <c r="P173" s="777"/>
      <c r="Q173" s="777"/>
      <c r="R173" s="212" t="str">
        <f t="shared" si="27"/>
        <v/>
      </c>
      <c r="S173" s="495"/>
    </row>
    <row r="174" spans="1:19" ht="18.75" customHeight="1">
      <c r="A174" s="29">
        <v>163</v>
      </c>
      <c r="H174" s="778"/>
      <c r="I174" s="1288"/>
      <c r="J174" s="1289" t="s">
        <v>1751</v>
      </c>
      <c r="K174" s="1290" t="s">
        <v>1443</v>
      </c>
      <c r="L174" s="1320"/>
      <c r="M174" s="1321"/>
      <c r="N174" s="777"/>
      <c r="O174" s="777"/>
      <c r="P174" s="777"/>
      <c r="Q174" s="777"/>
      <c r="R174" s="212" t="str">
        <f t="shared" si="27"/>
        <v/>
      </c>
      <c r="S174" s="495"/>
    </row>
    <row r="175" spans="1:19" ht="18.75" customHeight="1">
      <c r="A175" s="29">
        <v>164</v>
      </c>
      <c r="H175" s="778"/>
      <c r="I175" s="1288"/>
      <c r="J175" s="1289" t="s">
        <v>1752</v>
      </c>
      <c r="K175" s="1290" t="s">
        <v>1444</v>
      </c>
      <c r="L175" s="1320"/>
      <c r="M175" s="1321"/>
      <c r="N175" s="777"/>
      <c r="O175" s="777"/>
      <c r="P175" s="777"/>
      <c r="Q175" s="777"/>
      <c r="R175" s="212" t="str">
        <f t="shared" si="27"/>
        <v/>
      </c>
      <c r="S175" s="495"/>
    </row>
    <row r="176" spans="1:19" ht="18.75" customHeight="1">
      <c r="A176" s="29">
        <v>165</v>
      </c>
      <c r="H176" s="778"/>
      <c r="I176" s="1288"/>
      <c r="J176" s="1289" t="s">
        <v>1753</v>
      </c>
      <c r="K176" s="1290" t="s">
        <v>1754</v>
      </c>
      <c r="L176" s="1320"/>
      <c r="M176" s="1321"/>
      <c r="N176" s="777"/>
      <c r="O176" s="777"/>
      <c r="P176" s="777"/>
      <c r="Q176" s="777"/>
      <c r="R176" s="212" t="str">
        <f t="shared" si="27"/>
        <v/>
      </c>
      <c r="S176" s="495"/>
    </row>
    <row r="177" spans="1:19" ht="18.75" customHeight="1">
      <c r="A177" s="29">
        <v>166</v>
      </c>
      <c r="H177" s="778"/>
      <c r="I177" s="1288"/>
      <c r="J177" s="1289" t="s">
        <v>1755</v>
      </c>
      <c r="K177" s="1290" t="s">
        <v>1756</v>
      </c>
      <c r="L177" s="1320"/>
      <c r="M177" s="1321"/>
      <c r="N177" s="777"/>
      <c r="O177" s="777"/>
      <c r="P177" s="777"/>
      <c r="Q177" s="777"/>
      <c r="R177" s="212" t="str">
        <f t="shared" si="27"/>
        <v/>
      </c>
      <c r="S177" s="495"/>
    </row>
    <row r="178" spans="1:19" ht="18.75" customHeight="1">
      <c r="A178" s="29">
        <v>167</v>
      </c>
      <c r="H178" s="778"/>
      <c r="I178" s="1288"/>
      <c r="J178" s="1289" t="s">
        <v>1757</v>
      </c>
      <c r="K178" s="1290" t="s">
        <v>1758</v>
      </c>
      <c r="L178" s="1320"/>
      <c r="M178" s="1321"/>
      <c r="N178" s="777"/>
      <c r="O178" s="777"/>
      <c r="P178" s="777"/>
      <c r="Q178" s="777"/>
      <c r="R178" s="212" t="str">
        <f t="shared" si="27"/>
        <v/>
      </c>
      <c r="S178" s="495"/>
    </row>
    <row r="179" spans="1:19" ht="18.75" customHeight="1">
      <c r="A179" s="29">
        <v>168</v>
      </c>
      <c r="H179" s="778"/>
      <c r="I179" s="1288"/>
      <c r="J179" s="1289" t="s">
        <v>1759</v>
      </c>
      <c r="K179" s="1290" t="s">
        <v>1760</v>
      </c>
      <c r="L179" s="1320"/>
      <c r="M179" s="1321"/>
      <c r="N179" s="777"/>
      <c r="O179" s="777"/>
      <c r="P179" s="777"/>
      <c r="Q179" s="777"/>
      <c r="R179" s="212" t="str">
        <f t="shared" si="27"/>
        <v/>
      </c>
      <c r="S179" s="495"/>
    </row>
    <row r="180" spans="1:19" ht="18.75" customHeight="1">
      <c r="A180" s="29">
        <v>169</v>
      </c>
      <c r="H180" s="778"/>
      <c r="I180" s="1288"/>
      <c r="J180" s="1289" t="s">
        <v>1761</v>
      </c>
      <c r="K180" s="1290" t="s">
        <v>1762</v>
      </c>
      <c r="L180" s="1320"/>
      <c r="M180" s="1321"/>
      <c r="N180" s="777"/>
      <c r="O180" s="777"/>
      <c r="P180" s="777"/>
      <c r="Q180" s="777"/>
      <c r="R180" s="212" t="str">
        <f t="shared" si="27"/>
        <v/>
      </c>
      <c r="S180" s="495"/>
    </row>
    <row r="181" spans="1:19" ht="18.75" customHeight="1" thickBot="1">
      <c r="A181" s="29">
        <v>170</v>
      </c>
      <c r="H181" s="778"/>
      <c r="I181" s="1302"/>
      <c r="J181" s="1303" t="s">
        <v>1763</v>
      </c>
      <c r="K181" s="1304" t="s">
        <v>1764</v>
      </c>
      <c r="L181" s="1334"/>
      <c r="M181" s="1335"/>
      <c r="N181" s="777"/>
      <c r="O181" s="777"/>
      <c r="P181" s="777"/>
      <c r="Q181" s="777"/>
      <c r="R181" s="212" t="str">
        <f t="shared" si="27"/>
        <v/>
      </c>
      <c r="S181" s="495"/>
    </row>
    <row r="182" spans="1:19" ht="31.5" customHeight="1" thickTop="1">
      <c r="A182" s="29">
        <v>171</v>
      </c>
      <c r="H182" s="778"/>
      <c r="I182" s="1305" t="s">
        <v>2081</v>
      </c>
      <c r="J182" s="1306"/>
      <c r="K182" s="1307"/>
      <c r="L182" s="777"/>
      <c r="M182" s="777"/>
      <c r="N182" s="777"/>
      <c r="O182" s="777"/>
      <c r="P182" s="777"/>
      <c r="Q182" s="777"/>
      <c r="R182" s="4">
        <f>R146</f>
        <v>0</v>
      </c>
      <c r="S182" s="495"/>
    </row>
    <row r="183" spans="1:19" ht="35.25" customHeight="1">
      <c r="A183" s="29">
        <v>172</v>
      </c>
      <c r="H183" s="778"/>
      <c r="I183" s="2178" t="s">
        <v>1765</v>
      </c>
      <c r="J183" s="2178"/>
      <c r="K183" s="2178"/>
      <c r="L183" s="777"/>
      <c r="M183" s="777"/>
      <c r="N183" s="777"/>
      <c r="O183" s="777"/>
      <c r="P183" s="777"/>
      <c r="Q183" s="777"/>
      <c r="R183" s="4">
        <f>R146</f>
        <v>0</v>
      </c>
      <c r="S183" s="495"/>
    </row>
    <row r="184" spans="1:19" ht="18.75" customHeight="1">
      <c r="A184" s="29">
        <v>173</v>
      </c>
      <c r="I184" s="28"/>
      <c r="J184" s="28"/>
      <c r="K184" s="1308"/>
      <c r="L184" s="28"/>
      <c r="M184" s="28"/>
      <c r="N184" s="28"/>
      <c r="O184" s="28"/>
      <c r="P184" s="28"/>
      <c r="Q184" s="28"/>
      <c r="R184" s="4">
        <f>R146</f>
        <v>0</v>
      </c>
      <c r="S184" s="495"/>
    </row>
    <row r="185" spans="1:19" ht="51" customHeight="1">
      <c r="I185" s="211"/>
      <c r="J185" s="211"/>
      <c r="K185" s="211"/>
      <c r="L185" s="211"/>
      <c r="M185" s="211"/>
      <c r="N185" s="211"/>
      <c r="O185" s="211"/>
      <c r="P185" s="211"/>
      <c r="Q185" s="211"/>
      <c r="R185" s="41" t="str">
        <f>(IF(L146&lt;&gt;0,$G$2,IF(Q146&lt;&gt;0,$G$2,"")))</f>
        <v/>
      </c>
    </row>
    <row r="186" spans="1:19" ht="18.75">
      <c r="I186" s="211"/>
      <c r="J186" s="211"/>
      <c r="K186" s="426"/>
      <c r="L186" s="211"/>
      <c r="M186" s="211"/>
      <c r="N186" s="211"/>
      <c r="O186" s="211"/>
      <c r="P186" s="211"/>
      <c r="Q186" s="211"/>
      <c r="R186" s="41" t="str">
        <f>(IF(L147&lt;&gt;0,$G$2,IF(Q147&lt;&gt;0,$G$2,"")))</f>
        <v/>
      </c>
    </row>
    <row r="187" spans="1:19" ht="18.75">
      <c r="I187" s="211"/>
      <c r="J187" s="211"/>
      <c r="K187" s="211"/>
      <c r="L187" s="211"/>
      <c r="M187" s="211"/>
      <c r="N187" s="211"/>
      <c r="O187" s="211"/>
      <c r="P187" s="211"/>
      <c r="Q187" s="211"/>
      <c r="R187" s="41" t="str">
        <f>(IF(L146&lt;&gt;0,$G$2,IF(Q146&lt;&gt;0,$G$2,"")))</f>
        <v/>
      </c>
    </row>
    <row r="188" spans="1:19" ht="18.75">
      <c r="I188" s="211"/>
      <c r="J188" s="211"/>
      <c r="K188" s="211"/>
      <c r="L188" s="211"/>
      <c r="M188" s="211"/>
      <c r="N188" s="211"/>
      <c r="O188" s="211"/>
      <c r="P188" s="211"/>
      <c r="Q188" s="211"/>
      <c r="R188" s="41" t="str">
        <f>(IF(L146&lt;&gt;0,$G$2,IF(Q146&lt;&gt;0,$G$2,"")))</f>
        <v/>
      </c>
    </row>
    <row r="189" spans="1:19" ht="18.75" customHeight="1">
      <c r="I189" s="211"/>
      <c r="J189" s="211"/>
      <c r="K189" s="211"/>
      <c r="L189" s="211"/>
      <c r="M189" s="211"/>
      <c r="N189" s="211"/>
      <c r="O189" s="211"/>
      <c r="P189" s="211"/>
      <c r="Q189" s="211"/>
      <c r="R189" s="41" t="str">
        <f>(IF(L146&lt;&gt;0,$G$2,IF(Q146&lt;&gt;0,$G$2,"")))</f>
        <v/>
      </c>
    </row>
    <row r="190" spans="1:19" ht="18.75" customHeight="1">
      <c r="I190" s="211"/>
      <c r="J190" s="211"/>
      <c r="K190" s="211"/>
      <c r="L190" s="211"/>
      <c r="M190" s="211"/>
      <c r="N190" s="211"/>
      <c r="O190" s="211"/>
      <c r="P190" s="211"/>
      <c r="Q190" s="211"/>
      <c r="R190" s="41" t="str">
        <f>(IF(L146&lt;&gt;0,$G$2,IF(Q146&lt;&gt;0,$G$2,"")))</f>
        <v/>
      </c>
    </row>
    <row r="191" spans="1:19" ht="18.75">
      <c r="I191" s="211"/>
      <c r="J191" s="211"/>
      <c r="K191" s="211"/>
      <c r="L191" s="211"/>
      <c r="M191" s="211"/>
      <c r="N191" s="211"/>
      <c r="O191" s="211"/>
      <c r="P191" s="211"/>
      <c r="Q191" s="211"/>
      <c r="R191" s="41" t="str">
        <f>(IF(L146&lt;&gt;0,$G$2,IF(Q146&lt;&gt;0,$G$2,"")))</f>
        <v/>
      </c>
    </row>
    <row r="192" spans="1:19">
      <c r="I192" s="211"/>
      <c r="J192" s="211"/>
      <c r="K192" s="211"/>
      <c r="L192" s="211"/>
      <c r="M192" s="211"/>
      <c r="N192" s="211"/>
      <c r="O192" s="211"/>
      <c r="P192" s="211"/>
      <c r="Q192" s="211"/>
    </row>
    <row r="193" spans="9:17">
      <c r="I193" s="211"/>
      <c r="J193" s="211"/>
      <c r="K193" s="211"/>
      <c r="L193" s="211"/>
      <c r="M193" s="211"/>
      <c r="N193" s="211"/>
      <c r="O193" s="211"/>
      <c r="P193" s="211"/>
      <c r="Q193" s="211"/>
    </row>
    <row r="194" spans="9:17">
      <c r="I194" s="211"/>
      <c r="J194" s="211"/>
      <c r="K194" s="211"/>
      <c r="L194" s="211"/>
      <c r="M194" s="211"/>
      <c r="N194" s="211"/>
      <c r="O194" s="211"/>
      <c r="P194" s="211"/>
      <c r="Q194" s="211"/>
    </row>
    <row r="195" spans="9:17">
      <c r="I195" s="211"/>
      <c r="J195" s="211"/>
      <c r="K195" s="211"/>
      <c r="L195" s="211"/>
      <c r="M195" s="211"/>
      <c r="N195" s="211"/>
      <c r="O195" s="211"/>
      <c r="P195" s="211"/>
      <c r="Q195" s="211"/>
    </row>
    <row r="196" spans="9:17">
      <c r="I196" s="211"/>
      <c r="J196" s="211"/>
      <c r="K196" s="211"/>
      <c r="L196" s="211"/>
      <c r="M196" s="211"/>
      <c r="N196" s="211"/>
      <c r="O196" s="211"/>
      <c r="P196" s="211"/>
      <c r="Q196" s="211"/>
    </row>
    <row r="197" spans="9:17">
      <c r="I197" s="211"/>
      <c r="J197" s="211"/>
      <c r="K197" s="211"/>
      <c r="L197" s="211"/>
      <c r="M197" s="211"/>
      <c r="N197" s="211"/>
      <c r="O197" s="211"/>
      <c r="P197" s="211"/>
      <c r="Q197" s="211"/>
    </row>
    <row r="198" spans="9:17">
      <c r="I198" s="211"/>
      <c r="J198" s="211"/>
      <c r="K198" s="211"/>
      <c r="L198" s="211"/>
      <c r="M198" s="211"/>
      <c r="N198" s="211"/>
      <c r="O198" s="211"/>
      <c r="P198" s="211"/>
      <c r="Q198" s="211"/>
    </row>
    <row r="199" spans="9:17">
      <c r="I199" s="211"/>
      <c r="J199" s="211"/>
      <c r="K199" s="211"/>
      <c r="L199" s="211"/>
      <c r="M199" s="211"/>
      <c r="N199" s="211"/>
      <c r="O199" s="211"/>
      <c r="P199" s="211"/>
      <c r="Q199" s="211"/>
    </row>
    <row r="200" spans="9:17">
      <c r="I200" s="211"/>
      <c r="J200" s="211"/>
      <c r="K200" s="211"/>
      <c r="L200" s="211"/>
      <c r="M200" s="211"/>
      <c r="N200" s="211"/>
      <c r="O200" s="211"/>
      <c r="P200" s="211"/>
      <c r="Q200" s="211"/>
    </row>
    <row r="201" spans="9:17">
      <c r="I201" s="211"/>
      <c r="J201" s="211"/>
      <c r="K201" s="211"/>
      <c r="L201" s="211"/>
      <c r="M201" s="211"/>
      <c r="N201" s="211"/>
      <c r="O201" s="211"/>
      <c r="P201" s="211"/>
      <c r="Q201" s="211"/>
    </row>
    <row r="202" spans="9:17">
      <c r="I202" s="211"/>
      <c r="J202" s="211"/>
      <c r="K202" s="211"/>
      <c r="L202" s="211"/>
      <c r="M202" s="211"/>
      <c r="N202" s="211"/>
      <c r="O202" s="211"/>
      <c r="P202" s="211"/>
      <c r="Q202" s="211"/>
    </row>
    <row r="203" spans="9:17">
      <c r="I203" s="211"/>
      <c r="J203" s="211"/>
      <c r="K203" s="211"/>
      <c r="L203" s="211"/>
      <c r="M203" s="211"/>
      <c r="N203" s="211"/>
      <c r="O203" s="211"/>
      <c r="P203" s="211"/>
      <c r="Q203" s="211"/>
    </row>
    <row r="204" spans="9:17">
      <c r="I204" s="211"/>
      <c r="J204" s="211"/>
      <c r="K204" s="211"/>
      <c r="L204" s="211"/>
      <c r="M204" s="211"/>
      <c r="N204" s="211"/>
      <c r="O204" s="211"/>
      <c r="P204" s="211"/>
      <c r="Q204" s="211"/>
    </row>
    <row r="205" spans="9:17">
      <c r="I205" s="211"/>
      <c r="J205" s="211"/>
      <c r="K205" s="211"/>
      <c r="L205" s="211"/>
      <c r="M205" s="211"/>
      <c r="N205" s="211"/>
      <c r="O205" s="211"/>
      <c r="P205" s="211"/>
      <c r="Q205" s="211"/>
    </row>
    <row r="206" spans="9:17">
      <c r="I206" s="211"/>
      <c r="J206" s="211"/>
      <c r="K206" s="211"/>
      <c r="L206" s="211"/>
      <c r="M206" s="211"/>
      <c r="N206" s="211"/>
      <c r="O206" s="211"/>
      <c r="P206" s="211"/>
      <c r="Q206" s="211"/>
    </row>
    <row r="207" spans="9:17">
      <c r="I207" s="211"/>
      <c r="J207" s="211"/>
      <c r="K207" s="211"/>
      <c r="L207" s="211"/>
      <c r="M207" s="211"/>
      <c r="N207" s="211"/>
      <c r="O207" s="211"/>
      <c r="P207" s="211"/>
      <c r="Q207" s="211"/>
    </row>
    <row r="208" spans="9:17">
      <c r="I208" s="211"/>
      <c r="J208" s="211"/>
      <c r="K208" s="211"/>
      <c r="L208" s="211"/>
      <c r="M208" s="211"/>
      <c r="N208" s="211"/>
      <c r="O208" s="211"/>
      <c r="P208" s="211"/>
      <c r="Q208" s="211"/>
    </row>
    <row r="209" spans="9:17">
      <c r="I209" s="211"/>
      <c r="J209" s="211"/>
      <c r="K209" s="211"/>
      <c r="L209" s="211"/>
      <c r="M209" s="211"/>
      <c r="N209" s="211"/>
      <c r="O209" s="211"/>
      <c r="P209" s="211"/>
      <c r="Q209" s="211"/>
    </row>
    <row r="210" spans="9:17">
      <c r="I210" s="211"/>
      <c r="J210" s="211"/>
      <c r="K210" s="211"/>
      <c r="L210" s="211"/>
      <c r="M210" s="211"/>
      <c r="N210" s="211"/>
      <c r="O210" s="211"/>
      <c r="P210" s="211"/>
      <c r="Q210" s="211"/>
    </row>
    <row r="211" spans="9:17">
      <c r="I211" s="211"/>
      <c r="J211" s="211"/>
      <c r="K211" s="211"/>
      <c r="L211" s="211"/>
      <c r="M211" s="211"/>
      <c r="N211" s="211"/>
      <c r="O211" s="211"/>
      <c r="P211" s="211"/>
      <c r="Q211" s="211"/>
    </row>
    <row r="212" spans="9:17">
      <c r="I212" s="211"/>
      <c r="J212" s="211"/>
      <c r="K212" s="211"/>
      <c r="L212" s="211"/>
      <c r="M212" s="211"/>
      <c r="N212" s="211"/>
      <c r="O212" s="211"/>
      <c r="P212" s="211"/>
      <c r="Q212" s="211"/>
    </row>
    <row r="213" spans="9:17">
      <c r="I213" s="211"/>
      <c r="J213" s="211"/>
      <c r="K213" s="211"/>
      <c r="L213" s="211"/>
      <c r="M213" s="211"/>
      <c r="N213" s="211"/>
      <c r="O213" s="211"/>
      <c r="P213" s="211"/>
      <c r="Q213" s="211"/>
    </row>
    <row r="214" spans="9:17">
      <c r="I214" s="211"/>
      <c r="J214" s="211"/>
      <c r="K214" s="211"/>
      <c r="L214" s="211"/>
      <c r="M214" s="211"/>
      <c r="N214" s="211"/>
      <c r="O214" s="211"/>
      <c r="P214" s="211"/>
      <c r="Q214" s="211"/>
    </row>
    <row r="215" spans="9:17">
      <c r="I215" s="211"/>
      <c r="J215" s="211"/>
      <c r="K215" s="211"/>
      <c r="L215" s="211"/>
      <c r="M215" s="211"/>
      <c r="N215" s="211"/>
      <c r="O215" s="211"/>
      <c r="P215" s="211"/>
      <c r="Q215" s="211"/>
    </row>
    <row r="216" spans="9:17">
      <c r="I216" s="211"/>
      <c r="J216" s="211"/>
      <c r="K216" s="211"/>
      <c r="L216" s="211"/>
      <c r="M216" s="211"/>
      <c r="N216" s="211"/>
      <c r="O216" s="211"/>
      <c r="P216" s="211"/>
      <c r="Q216" s="211"/>
    </row>
    <row r="217" spans="9:17">
      <c r="I217" s="211"/>
      <c r="J217" s="211"/>
      <c r="K217" s="211"/>
      <c r="L217" s="211"/>
      <c r="M217" s="211"/>
      <c r="N217" s="211"/>
      <c r="O217" s="211"/>
      <c r="P217" s="211"/>
      <c r="Q217" s="211"/>
    </row>
    <row r="218" spans="9:17">
      <c r="I218" s="211"/>
      <c r="J218" s="211"/>
      <c r="K218" s="211"/>
      <c r="L218" s="211"/>
      <c r="M218" s="211"/>
      <c r="N218" s="211"/>
      <c r="O218" s="211"/>
      <c r="P218" s="211"/>
      <c r="Q218" s="211"/>
    </row>
    <row r="219" spans="9:17">
      <c r="I219" s="211"/>
      <c r="J219" s="211"/>
      <c r="K219" s="211"/>
      <c r="L219" s="211"/>
      <c r="M219" s="211"/>
      <c r="N219" s="211"/>
      <c r="O219" s="211"/>
      <c r="P219" s="211"/>
      <c r="Q219" s="211"/>
    </row>
    <row r="220" spans="9:17">
      <c r="I220" s="211"/>
      <c r="J220" s="211"/>
      <c r="K220" s="211"/>
      <c r="L220" s="211"/>
      <c r="M220" s="211"/>
      <c r="N220" s="211"/>
      <c r="O220" s="211"/>
      <c r="P220" s="211"/>
      <c r="Q220" s="211"/>
    </row>
    <row r="221" spans="9:17">
      <c r="I221" s="211"/>
      <c r="J221" s="211"/>
      <c r="K221" s="211"/>
      <c r="L221" s="211"/>
      <c r="M221" s="211"/>
      <c r="N221" s="211"/>
      <c r="O221" s="211"/>
      <c r="P221" s="211"/>
      <c r="Q221" s="211"/>
    </row>
    <row r="222" spans="9:17">
      <c r="I222" s="211"/>
      <c r="J222" s="211"/>
      <c r="K222" s="211"/>
      <c r="L222" s="211"/>
      <c r="M222" s="211"/>
      <c r="N222" s="211"/>
      <c r="O222" s="211"/>
      <c r="P222" s="211"/>
      <c r="Q222" s="211"/>
    </row>
    <row r="223" spans="9:17">
      <c r="I223" s="211"/>
      <c r="J223" s="211"/>
      <c r="K223" s="211"/>
      <c r="L223" s="211"/>
      <c r="M223" s="211"/>
      <c r="N223" s="211"/>
      <c r="O223" s="211"/>
      <c r="P223" s="211"/>
      <c r="Q223" s="211"/>
    </row>
    <row r="224" spans="9:17">
      <c r="I224" s="211"/>
      <c r="J224" s="211"/>
      <c r="K224" s="211"/>
      <c r="L224" s="211"/>
      <c r="M224" s="211"/>
      <c r="N224" s="211"/>
      <c r="O224" s="211"/>
      <c r="P224" s="211"/>
      <c r="Q224" s="211"/>
    </row>
    <row r="225" spans="9:17">
      <c r="I225" s="211"/>
      <c r="J225" s="211"/>
      <c r="K225" s="211"/>
      <c r="L225" s="211"/>
      <c r="M225" s="211"/>
      <c r="N225" s="211"/>
      <c r="O225" s="211"/>
      <c r="P225" s="211"/>
      <c r="Q225" s="211"/>
    </row>
    <row r="226" spans="9:17">
      <c r="I226" s="211"/>
      <c r="J226" s="211"/>
      <c r="K226" s="211"/>
      <c r="L226" s="211"/>
      <c r="M226" s="211"/>
      <c r="N226" s="211"/>
      <c r="O226" s="211"/>
      <c r="P226" s="211"/>
      <c r="Q226" s="211"/>
    </row>
    <row r="227" spans="9:17">
      <c r="I227" s="211"/>
      <c r="J227" s="211"/>
      <c r="K227" s="211"/>
      <c r="L227" s="211"/>
      <c r="M227" s="211"/>
      <c r="N227" s="211"/>
      <c r="O227" s="211"/>
      <c r="P227" s="211"/>
      <c r="Q227" s="211"/>
    </row>
    <row r="228" spans="9:17">
      <c r="I228" s="211"/>
      <c r="J228" s="211"/>
      <c r="K228" s="211"/>
      <c r="L228" s="211"/>
      <c r="M228" s="211"/>
      <c r="N228" s="211"/>
      <c r="O228" s="211"/>
      <c r="P228" s="211"/>
      <c r="Q228" s="211"/>
    </row>
    <row r="229" spans="9:17">
      <c r="I229" s="211"/>
      <c r="J229" s="211"/>
      <c r="K229" s="211"/>
      <c r="L229" s="211"/>
      <c r="M229" s="211"/>
      <c r="N229" s="211"/>
      <c r="O229" s="211"/>
      <c r="P229" s="211"/>
      <c r="Q229" s="211"/>
    </row>
    <row r="230" spans="9:17">
      <c r="I230" s="211"/>
      <c r="J230" s="211"/>
      <c r="K230" s="211"/>
      <c r="L230" s="211"/>
      <c r="M230" s="211"/>
      <c r="N230" s="211"/>
      <c r="O230" s="211"/>
      <c r="P230" s="211"/>
      <c r="Q230" s="211"/>
    </row>
    <row r="231" spans="9:17">
      <c r="I231" s="211"/>
      <c r="J231" s="211"/>
      <c r="K231" s="211"/>
      <c r="L231" s="211"/>
      <c r="M231" s="211"/>
      <c r="N231" s="211"/>
      <c r="O231" s="211"/>
      <c r="P231" s="211"/>
      <c r="Q231" s="211"/>
    </row>
    <row r="232" spans="9:17">
      <c r="I232" s="211"/>
      <c r="J232" s="211"/>
      <c r="K232" s="211"/>
      <c r="L232" s="211"/>
      <c r="M232" s="211"/>
      <c r="N232" s="211"/>
      <c r="O232" s="211"/>
      <c r="P232" s="211"/>
      <c r="Q232" s="211"/>
    </row>
    <row r="233" spans="9:17">
      <c r="I233" s="211"/>
      <c r="J233" s="211"/>
      <c r="K233" s="211"/>
      <c r="L233" s="211"/>
      <c r="M233" s="211"/>
      <c r="N233" s="211"/>
      <c r="O233" s="211"/>
      <c r="P233" s="211"/>
      <c r="Q233" s="211"/>
    </row>
    <row r="234" spans="9:17">
      <c r="I234" s="211"/>
      <c r="J234" s="211"/>
      <c r="K234" s="211"/>
      <c r="L234" s="211"/>
      <c r="M234" s="211"/>
      <c r="N234" s="211"/>
      <c r="O234" s="211"/>
      <c r="P234" s="211"/>
      <c r="Q234" s="211"/>
    </row>
    <row r="235" spans="9:17">
      <c r="I235" s="211"/>
      <c r="J235" s="211"/>
      <c r="K235" s="211"/>
      <c r="L235" s="211"/>
      <c r="M235" s="211"/>
      <c r="N235" s="211"/>
      <c r="O235" s="211"/>
      <c r="P235" s="211"/>
      <c r="Q235" s="211"/>
    </row>
    <row r="236" spans="9:17">
      <c r="I236" s="211"/>
      <c r="J236" s="211"/>
      <c r="K236" s="211"/>
      <c r="L236" s="211"/>
      <c r="M236" s="211"/>
      <c r="N236" s="211"/>
      <c r="O236" s="211"/>
      <c r="P236" s="211"/>
      <c r="Q236" s="211"/>
    </row>
    <row r="237" spans="9:17">
      <c r="I237" s="211"/>
      <c r="J237" s="211"/>
      <c r="K237" s="211"/>
      <c r="L237" s="211"/>
      <c r="M237" s="211"/>
      <c r="N237" s="211"/>
      <c r="O237" s="211"/>
      <c r="P237" s="211"/>
      <c r="Q237" s="211"/>
    </row>
    <row r="238" spans="9:17">
      <c r="I238" s="211"/>
      <c r="J238" s="211"/>
      <c r="K238" s="211"/>
      <c r="L238" s="211"/>
      <c r="M238" s="211"/>
      <c r="N238" s="211"/>
      <c r="O238" s="211"/>
      <c r="P238" s="211"/>
      <c r="Q238" s="211"/>
    </row>
    <row r="239" spans="9:17">
      <c r="I239" s="211"/>
      <c r="J239" s="211"/>
      <c r="K239" s="211"/>
      <c r="L239" s="211"/>
      <c r="M239" s="211"/>
      <c r="N239" s="211"/>
      <c r="O239" s="211"/>
      <c r="P239" s="211"/>
      <c r="Q239" s="211"/>
    </row>
    <row r="240" spans="9:17">
      <c r="I240" s="211"/>
      <c r="J240" s="211"/>
      <c r="K240" s="211"/>
      <c r="L240" s="211"/>
      <c r="M240" s="211"/>
      <c r="N240" s="211"/>
      <c r="O240" s="211"/>
      <c r="P240" s="211"/>
      <c r="Q240" s="211"/>
    </row>
    <row r="241" spans="9:17">
      <c r="I241" s="211"/>
      <c r="J241" s="211"/>
      <c r="K241" s="211"/>
      <c r="L241" s="211"/>
      <c r="M241" s="211"/>
      <c r="N241" s="211"/>
      <c r="O241" s="211"/>
      <c r="P241" s="211"/>
      <c r="Q241" s="211"/>
    </row>
    <row r="242" spans="9:17">
      <c r="I242" s="211"/>
      <c r="J242" s="211"/>
      <c r="K242" s="211"/>
      <c r="L242" s="211"/>
      <c r="M242" s="211"/>
      <c r="N242" s="211"/>
      <c r="O242" s="211"/>
      <c r="P242" s="211"/>
      <c r="Q242" s="211"/>
    </row>
    <row r="243" spans="9:17">
      <c r="I243" s="211"/>
      <c r="J243" s="211"/>
      <c r="K243" s="211"/>
      <c r="L243" s="211"/>
      <c r="M243" s="211"/>
      <c r="N243" s="211"/>
      <c r="O243" s="211"/>
      <c r="P243" s="211"/>
      <c r="Q243" s="211"/>
    </row>
    <row r="244" spans="9:17">
      <c r="I244" s="211"/>
      <c r="J244" s="211"/>
      <c r="K244" s="211"/>
      <c r="L244" s="211"/>
      <c r="M244" s="211"/>
      <c r="N244" s="211"/>
      <c r="O244" s="211"/>
      <c r="P244" s="211"/>
      <c r="Q244" s="211"/>
    </row>
    <row r="245" spans="9:17">
      <c r="I245" s="211"/>
      <c r="J245" s="211"/>
      <c r="K245" s="211"/>
      <c r="L245" s="211"/>
      <c r="M245" s="211"/>
      <c r="N245" s="211"/>
      <c r="O245" s="211"/>
      <c r="P245" s="211"/>
      <c r="Q245" s="211"/>
    </row>
    <row r="246" spans="9:17">
      <c r="I246" s="211"/>
      <c r="J246" s="211"/>
      <c r="K246" s="211"/>
      <c r="L246" s="211"/>
      <c r="M246" s="211"/>
      <c r="N246" s="211"/>
      <c r="O246" s="211"/>
      <c r="P246" s="211"/>
      <c r="Q246" s="211"/>
    </row>
    <row r="247" spans="9:17">
      <c r="I247" s="211"/>
      <c r="J247" s="211"/>
      <c r="K247" s="211"/>
      <c r="L247" s="211"/>
      <c r="M247" s="211"/>
      <c r="N247" s="211"/>
      <c r="O247" s="211"/>
      <c r="P247" s="211"/>
      <c r="Q247" s="211"/>
    </row>
    <row r="248" spans="9:17">
      <c r="I248" s="211"/>
      <c r="J248" s="211"/>
      <c r="K248" s="211"/>
      <c r="L248" s="211"/>
      <c r="M248" s="211"/>
      <c r="N248" s="211"/>
      <c r="O248" s="211"/>
      <c r="P248" s="211"/>
      <c r="Q248" s="211"/>
    </row>
    <row r="249" spans="9:17">
      <c r="I249" s="211"/>
      <c r="J249" s="211"/>
      <c r="K249" s="211"/>
      <c r="L249" s="211"/>
      <c r="M249" s="211"/>
      <c r="N249" s="211"/>
      <c r="O249" s="211"/>
      <c r="P249" s="211"/>
      <c r="Q249" s="211"/>
    </row>
    <row r="250" spans="9:17">
      <c r="I250" s="211"/>
      <c r="J250" s="211"/>
      <c r="K250" s="211"/>
      <c r="L250" s="211"/>
      <c r="M250" s="211"/>
      <c r="N250" s="211"/>
      <c r="O250" s="211"/>
      <c r="P250" s="211"/>
      <c r="Q250" s="211"/>
    </row>
    <row r="251" spans="9:17">
      <c r="I251" s="211"/>
      <c r="J251" s="211"/>
      <c r="K251" s="211"/>
      <c r="L251" s="211"/>
      <c r="M251" s="211"/>
      <c r="N251" s="211"/>
      <c r="O251" s="211"/>
      <c r="P251" s="211"/>
      <c r="Q251" s="211"/>
    </row>
    <row r="252" spans="9:17">
      <c r="I252" s="211"/>
      <c r="J252" s="211"/>
      <c r="K252" s="211"/>
      <c r="L252" s="211"/>
      <c r="M252" s="211"/>
      <c r="N252" s="211"/>
      <c r="O252" s="211"/>
      <c r="P252" s="211"/>
      <c r="Q252" s="211"/>
    </row>
    <row r="253" spans="9:17">
      <c r="I253" s="211"/>
      <c r="J253" s="211"/>
      <c r="K253" s="211"/>
      <c r="L253" s="211"/>
      <c r="M253" s="211"/>
      <c r="N253" s="211"/>
      <c r="O253" s="211"/>
      <c r="P253" s="211"/>
      <c r="Q253" s="211"/>
    </row>
    <row r="254" spans="9:17">
      <c r="I254" s="211"/>
      <c r="J254" s="211"/>
      <c r="K254" s="211"/>
      <c r="L254" s="211"/>
      <c r="M254" s="211"/>
      <c r="N254" s="211"/>
      <c r="O254" s="211"/>
      <c r="P254" s="211"/>
      <c r="Q254" s="211"/>
    </row>
    <row r="255" spans="9:17">
      <c r="I255" s="211"/>
      <c r="J255" s="211"/>
      <c r="K255" s="211"/>
      <c r="L255" s="211"/>
      <c r="M255" s="211"/>
      <c r="N255" s="211"/>
      <c r="O255" s="211"/>
      <c r="P255" s="211"/>
      <c r="Q255" s="211"/>
    </row>
    <row r="256" spans="9:17">
      <c r="I256" s="211"/>
      <c r="J256" s="211"/>
      <c r="K256" s="211"/>
      <c r="L256" s="211"/>
      <c r="M256" s="211"/>
      <c r="N256" s="211"/>
      <c r="O256" s="211"/>
      <c r="P256" s="211"/>
      <c r="Q256" s="211"/>
    </row>
    <row r="257" spans="9:17">
      <c r="I257" s="211"/>
      <c r="J257" s="211"/>
      <c r="K257" s="211"/>
      <c r="L257" s="211"/>
      <c r="M257" s="211"/>
      <c r="N257" s="211"/>
      <c r="O257" s="211"/>
      <c r="P257" s="211"/>
      <c r="Q257" s="211"/>
    </row>
    <row r="258" spans="9:17">
      <c r="I258" s="211"/>
      <c r="J258" s="211"/>
      <c r="K258" s="211"/>
      <c r="L258" s="211"/>
      <c r="M258" s="211"/>
      <c r="N258" s="211"/>
      <c r="O258" s="211"/>
      <c r="P258" s="211"/>
      <c r="Q258" s="211"/>
    </row>
    <row r="259" spans="9:17">
      <c r="I259" s="211"/>
      <c r="J259" s="211"/>
      <c r="K259" s="211"/>
      <c r="L259" s="211"/>
      <c r="M259" s="211"/>
      <c r="N259" s="211"/>
      <c r="O259" s="211"/>
      <c r="P259" s="211"/>
      <c r="Q259" s="211"/>
    </row>
    <row r="260" spans="9:17">
      <c r="I260" s="211"/>
      <c r="J260" s="211"/>
      <c r="K260" s="211"/>
      <c r="L260" s="211"/>
      <c r="M260" s="211"/>
      <c r="N260" s="211"/>
      <c r="O260" s="211"/>
      <c r="P260" s="211"/>
      <c r="Q260" s="211"/>
    </row>
    <row r="261" spans="9:17">
      <c r="I261" s="211"/>
      <c r="J261" s="211"/>
      <c r="K261" s="211"/>
      <c r="L261" s="211"/>
      <c r="M261" s="211"/>
      <c r="N261" s="211"/>
      <c r="O261" s="211"/>
      <c r="P261" s="211"/>
      <c r="Q261" s="211"/>
    </row>
    <row r="262" spans="9:17">
      <c r="I262" s="211"/>
      <c r="J262" s="211"/>
      <c r="K262" s="211"/>
      <c r="L262" s="211"/>
      <c r="M262" s="211"/>
      <c r="N262" s="211"/>
      <c r="O262" s="211"/>
      <c r="P262" s="211"/>
      <c r="Q262" s="211"/>
    </row>
    <row r="263" spans="9:17">
      <c r="I263" s="211"/>
      <c r="J263" s="211"/>
      <c r="K263" s="211"/>
      <c r="L263" s="211"/>
      <c r="M263" s="211"/>
      <c r="N263" s="211"/>
      <c r="O263" s="211"/>
      <c r="P263" s="211"/>
      <c r="Q263" s="211"/>
    </row>
    <row r="264" spans="9:17">
      <c r="I264" s="211"/>
      <c r="J264" s="211"/>
      <c r="K264" s="211"/>
      <c r="L264" s="211"/>
      <c r="M264" s="211"/>
      <c r="N264" s="211"/>
      <c r="O264" s="211"/>
      <c r="P264" s="211"/>
      <c r="Q264" s="211"/>
    </row>
    <row r="265" spans="9:17">
      <c r="I265" s="211"/>
      <c r="J265" s="211"/>
      <c r="K265" s="211"/>
      <c r="L265" s="211"/>
      <c r="M265" s="211"/>
      <c r="N265" s="211"/>
      <c r="O265" s="211"/>
      <c r="P265" s="211"/>
      <c r="Q265" s="211"/>
    </row>
    <row r="266" spans="9:17">
      <c r="I266" s="211"/>
      <c r="J266" s="211"/>
      <c r="K266" s="211"/>
      <c r="L266" s="211"/>
      <c r="M266" s="211"/>
      <c r="N266" s="211"/>
      <c r="O266" s="211"/>
      <c r="P266" s="211"/>
      <c r="Q266" s="211"/>
    </row>
    <row r="267" spans="9:17">
      <c r="I267" s="211"/>
      <c r="J267" s="211"/>
      <c r="K267" s="211"/>
      <c r="L267" s="211"/>
      <c r="M267" s="211"/>
      <c r="N267" s="211"/>
      <c r="O267" s="211"/>
      <c r="P267" s="211"/>
      <c r="Q267" s="211"/>
    </row>
    <row r="268" spans="9:17">
      <c r="I268" s="211"/>
      <c r="J268" s="211"/>
      <c r="K268" s="211"/>
      <c r="L268" s="211"/>
      <c r="M268" s="211"/>
      <c r="N268" s="211"/>
      <c r="O268" s="211"/>
      <c r="P268" s="211"/>
      <c r="Q268" s="211"/>
    </row>
    <row r="269" spans="9:17">
      <c r="I269" s="211"/>
      <c r="J269" s="211"/>
      <c r="K269" s="211"/>
      <c r="L269" s="211"/>
      <c r="M269" s="211"/>
      <c r="N269" s="211"/>
      <c r="O269" s="211"/>
      <c r="P269" s="211"/>
      <c r="Q269" s="211"/>
    </row>
    <row r="270" spans="9:17">
      <c r="I270" s="211"/>
      <c r="J270" s="211"/>
      <c r="K270" s="211"/>
      <c r="L270" s="211"/>
      <c r="M270" s="211"/>
      <c r="N270" s="211"/>
      <c r="O270" s="211"/>
      <c r="P270" s="211"/>
      <c r="Q270" s="211"/>
    </row>
    <row r="271" spans="9:17">
      <c r="I271" s="211"/>
      <c r="J271" s="211"/>
      <c r="K271" s="211"/>
      <c r="L271" s="211"/>
      <c r="M271" s="211"/>
      <c r="N271" s="211"/>
      <c r="O271" s="211"/>
      <c r="P271" s="211"/>
      <c r="Q271" s="211"/>
    </row>
    <row r="272" spans="9:17">
      <c r="I272" s="211"/>
      <c r="J272" s="211"/>
      <c r="K272" s="211"/>
      <c r="L272" s="211"/>
      <c r="M272" s="211"/>
      <c r="N272" s="211"/>
      <c r="O272" s="211"/>
      <c r="P272" s="211"/>
      <c r="Q272" s="211"/>
    </row>
    <row r="273" spans="9:17">
      <c r="I273" s="211"/>
      <c r="J273" s="211"/>
      <c r="K273" s="211"/>
      <c r="L273" s="211"/>
      <c r="M273" s="211"/>
      <c r="N273" s="211"/>
      <c r="O273" s="211"/>
      <c r="P273" s="211"/>
      <c r="Q273" s="211"/>
    </row>
    <row r="274" spans="9:17">
      <c r="I274" s="211"/>
      <c r="J274" s="211"/>
      <c r="K274" s="211"/>
      <c r="L274" s="211"/>
      <c r="M274" s="211"/>
      <c r="N274" s="211"/>
      <c r="O274" s="211"/>
      <c r="P274" s="211"/>
      <c r="Q274" s="211"/>
    </row>
    <row r="275" spans="9:17">
      <c r="I275" s="211"/>
      <c r="J275" s="211"/>
      <c r="K275" s="211"/>
      <c r="L275" s="211"/>
      <c r="M275" s="211"/>
      <c r="N275" s="211"/>
      <c r="O275" s="211"/>
      <c r="P275" s="211"/>
      <c r="Q275" s="211"/>
    </row>
    <row r="276" spans="9:17">
      <c r="I276" s="211"/>
      <c r="J276" s="211"/>
      <c r="K276" s="211"/>
      <c r="L276" s="211"/>
      <c r="M276" s="211"/>
      <c r="N276" s="211"/>
      <c r="O276" s="211"/>
      <c r="P276" s="211"/>
      <c r="Q276" s="211"/>
    </row>
    <row r="277" spans="9:17">
      <c r="I277" s="211"/>
      <c r="J277" s="211"/>
      <c r="K277" s="211"/>
      <c r="L277" s="211"/>
      <c r="M277" s="211"/>
      <c r="N277" s="211"/>
      <c r="O277" s="211"/>
      <c r="P277" s="211"/>
      <c r="Q277" s="211"/>
    </row>
    <row r="278" spans="9:17">
      <c r="I278" s="211"/>
      <c r="J278" s="211"/>
      <c r="K278" s="211"/>
      <c r="L278" s="211"/>
      <c r="M278" s="211"/>
      <c r="N278" s="211"/>
      <c r="O278" s="211"/>
      <c r="P278" s="211"/>
      <c r="Q278" s="211"/>
    </row>
    <row r="279" spans="9:17">
      <c r="I279" s="211"/>
      <c r="J279" s="211"/>
      <c r="K279" s="211"/>
      <c r="L279" s="211"/>
      <c r="M279" s="211"/>
      <c r="N279" s="211"/>
      <c r="O279" s="211"/>
      <c r="P279" s="211"/>
      <c r="Q279" s="211"/>
    </row>
    <row r="280" spans="9:17">
      <c r="I280" s="33"/>
      <c r="J280" s="33"/>
      <c r="K280" s="33"/>
      <c r="L280" s="33"/>
      <c r="M280" s="33"/>
      <c r="N280" s="33"/>
      <c r="O280" s="211"/>
      <c r="P280" s="33"/>
      <c r="Q280" s="211"/>
    </row>
    <row r="281" spans="9:17">
      <c r="I281" s="33"/>
      <c r="J281" s="33"/>
      <c r="K281" s="33"/>
      <c r="L281" s="33"/>
      <c r="M281" s="33"/>
      <c r="N281" s="33"/>
      <c r="O281" s="211"/>
      <c r="P281" s="33"/>
      <c r="Q281" s="211"/>
    </row>
    <row r="282" spans="9:17">
      <c r="I282" s="33"/>
      <c r="J282" s="33"/>
      <c r="K282" s="33"/>
      <c r="L282" s="33"/>
      <c r="M282" s="33"/>
      <c r="N282" s="33"/>
      <c r="O282" s="211"/>
      <c r="P282" s="33"/>
      <c r="Q282" s="211"/>
    </row>
    <row r="283" spans="9:17">
      <c r="I283" s="33"/>
      <c r="J283" s="33"/>
      <c r="K283" s="33"/>
      <c r="L283" s="33"/>
      <c r="M283" s="33"/>
      <c r="N283" s="33"/>
      <c r="O283" s="211"/>
      <c r="P283" s="33"/>
      <c r="Q283" s="211"/>
    </row>
    <row r="284" spans="9:17">
      <c r="I284" s="33"/>
      <c r="J284" s="33"/>
      <c r="K284" s="33"/>
      <c r="L284" s="33"/>
      <c r="M284" s="33"/>
      <c r="N284" s="33"/>
      <c r="O284" s="211"/>
      <c r="P284" s="33"/>
      <c r="Q284" s="211"/>
    </row>
    <row r="285" spans="9:17">
      <c r="I285" s="33"/>
      <c r="J285" s="33"/>
      <c r="K285" s="33"/>
      <c r="L285" s="33"/>
      <c r="M285" s="33"/>
      <c r="N285" s="33"/>
      <c r="O285" s="211"/>
      <c r="P285" s="33"/>
      <c r="Q285" s="211"/>
    </row>
    <row r="286" spans="9:17">
      <c r="I286" s="33"/>
      <c r="J286" s="33"/>
      <c r="K286" s="33"/>
      <c r="L286" s="33"/>
      <c r="M286" s="33"/>
      <c r="N286" s="33"/>
      <c r="O286" s="211"/>
      <c r="P286" s="33"/>
      <c r="Q286" s="211"/>
    </row>
    <row r="287" spans="9:17">
      <c r="I287" s="33"/>
      <c r="J287" s="33"/>
      <c r="K287" s="33"/>
      <c r="L287" s="33"/>
      <c r="M287" s="33"/>
      <c r="N287" s="33"/>
      <c r="O287" s="211"/>
      <c r="P287" s="33"/>
      <c r="Q287" s="211"/>
    </row>
    <row r="288" spans="9:17">
      <c r="I288" s="33"/>
      <c r="J288" s="33"/>
      <c r="K288" s="33"/>
      <c r="L288" s="33"/>
      <c r="M288" s="33"/>
      <c r="N288" s="33"/>
      <c r="O288" s="211"/>
      <c r="P288" s="33"/>
      <c r="Q288" s="211"/>
    </row>
    <row r="289" spans="9:17">
      <c r="I289" s="33"/>
      <c r="J289" s="33"/>
      <c r="K289" s="33"/>
      <c r="L289" s="33"/>
      <c r="M289" s="33"/>
      <c r="N289" s="33"/>
      <c r="O289" s="211"/>
      <c r="P289" s="33"/>
      <c r="Q289" s="211"/>
    </row>
    <row r="290" spans="9:17">
      <c r="I290" s="33"/>
      <c r="J290" s="33"/>
      <c r="K290" s="33"/>
      <c r="L290" s="33"/>
      <c r="M290" s="33"/>
      <c r="N290" s="33"/>
      <c r="O290" s="211"/>
      <c r="P290" s="33"/>
      <c r="Q290" s="211"/>
    </row>
    <row r="291" spans="9:17">
      <c r="I291" s="33"/>
      <c r="J291" s="33"/>
      <c r="K291" s="33"/>
      <c r="L291" s="33"/>
      <c r="M291" s="33"/>
      <c r="N291" s="33"/>
      <c r="O291" s="211"/>
      <c r="P291" s="33"/>
      <c r="Q291" s="211"/>
    </row>
    <row r="292" spans="9:17">
      <c r="I292" s="33"/>
      <c r="J292" s="33"/>
      <c r="K292" s="33"/>
      <c r="L292" s="33"/>
      <c r="M292" s="33"/>
      <c r="N292" s="33"/>
      <c r="O292" s="211"/>
      <c r="P292" s="33"/>
      <c r="Q292" s="211"/>
    </row>
    <row r="293" spans="9:17">
      <c r="I293" s="33"/>
      <c r="J293" s="33"/>
      <c r="K293" s="33"/>
      <c r="L293" s="33"/>
      <c r="M293" s="33"/>
      <c r="N293" s="33"/>
      <c r="O293" s="211"/>
      <c r="P293" s="33"/>
      <c r="Q293" s="211"/>
    </row>
    <row r="294" spans="9:17">
      <c r="I294" s="33"/>
      <c r="J294" s="33"/>
      <c r="K294" s="33"/>
      <c r="L294" s="33"/>
      <c r="M294" s="33"/>
      <c r="N294" s="33"/>
      <c r="O294" s="211"/>
      <c r="P294" s="33"/>
      <c r="Q294" s="211"/>
    </row>
    <row r="295" spans="9:17">
      <c r="I295" s="33"/>
      <c r="J295" s="33"/>
      <c r="K295" s="33"/>
      <c r="L295" s="33"/>
      <c r="M295" s="33"/>
      <c r="N295" s="33"/>
      <c r="O295" s="211"/>
      <c r="P295" s="33"/>
      <c r="Q295" s="211"/>
    </row>
    <row r="296" spans="9:17">
      <c r="I296" s="33"/>
      <c r="J296" s="33"/>
      <c r="K296" s="33"/>
      <c r="L296" s="33"/>
      <c r="M296" s="33"/>
      <c r="N296" s="33"/>
      <c r="O296" s="211"/>
      <c r="P296" s="33"/>
      <c r="Q296" s="211"/>
    </row>
    <row r="297" spans="9:17">
      <c r="I297" s="33"/>
      <c r="J297" s="33"/>
      <c r="K297" s="33"/>
      <c r="L297" s="33"/>
      <c r="M297" s="33"/>
      <c r="N297" s="33"/>
      <c r="O297" s="211"/>
      <c r="P297" s="33"/>
      <c r="Q297" s="211"/>
    </row>
    <row r="298" spans="9:17">
      <c r="I298" s="33"/>
      <c r="J298" s="33"/>
      <c r="K298" s="33"/>
      <c r="L298" s="33"/>
      <c r="M298" s="33"/>
      <c r="N298" s="33"/>
      <c r="O298" s="211"/>
      <c r="P298" s="33"/>
      <c r="Q298" s="211"/>
    </row>
    <row r="299" spans="9:17">
      <c r="I299" s="33"/>
      <c r="J299" s="33"/>
      <c r="K299" s="33"/>
      <c r="L299" s="33"/>
      <c r="M299" s="33"/>
      <c r="N299" s="33"/>
      <c r="O299" s="211"/>
      <c r="P299" s="33"/>
      <c r="Q299" s="211"/>
    </row>
    <row r="300" spans="9:17">
      <c r="I300" s="33"/>
      <c r="J300" s="33"/>
      <c r="K300" s="33"/>
      <c r="L300" s="33"/>
      <c r="M300" s="33"/>
      <c r="N300" s="33"/>
      <c r="O300" s="211"/>
      <c r="P300" s="33"/>
      <c r="Q300" s="211"/>
    </row>
    <row r="301" spans="9:17">
      <c r="K301" s="33"/>
    </row>
  </sheetData>
  <sheetProtection password="81B0" sheet="1" scenarios="1"/>
  <mergeCells count="36">
    <mergeCell ref="I14:K14"/>
    <mergeCell ref="I16:K16"/>
    <mergeCell ref="I19:K19"/>
    <mergeCell ref="J70:K70"/>
    <mergeCell ref="J48:K48"/>
    <mergeCell ref="J30:K30"/>
    <mergeCell ref="J79:K79"/>
    <mergeCell ref="J80:K80"/>
    <mergeCell ref="J81:K81"/>
    <mergeCell ref="J82:K82"/>
    <mergeCell ref="J83:K83"/>
    <mergeCell ref="J66:K66"/>
    <mergeCell ref="J76:K76"/>
    <mergeCell ref="J33:K33"/>
    <mergeCell ref="J39:K39"/>
    <mergeCell ref="J47:K47"/>
    <mergeCell ref="J120:K120"/>
    <mergeCell ref="J99:K99"/>
    <mergeCell ref="J100:K100"/>
    <mergeCell ref="J101:K101"/>
    <mergeCell ref="J115:K115"/>
    <mergeCell ref="J116:K116"/>
    <mergeCell ref="J102:K102"/>
    <mergeCell ref="J109:K109"/>
    <mergeCell ref="J113:K113"/>
    <mergeCell ref="J114:K114"/>
    <mergeCell ref="J119:K119"/>
    <mergeCell ref="I183:K183"/>
    <mergeCell ref="J128:K128"/>
    <mergeCell ref="J131:K131"/>
    <mergeCell ref="J132:K132"/>
    <mergeCell ref="J137:K137"/>
    <mergeCell ref="J142:K142"/>
    <mergeCell ref="I150:K150"/>
    <mergeCell ref="I152:K152"/>
    <mergeCell ref="I155:K155"/>
  </mergeCells>
  <phoneticPr fontId="3" type="noConversion"/>
  <conditionalFormatting sqref="L157:M157">
    <cfRule type="cellIs" dxfId="19" priority="36" stopIfTrue="1" operator="equal">
      <formula>98</formula>
    </cfRule>
    <cfRule type="cellIs" dxfId="18" priority="37" stopIfTrue="1" operator="equal">
      <formula>96</formula>
    </cfRule>
    <cfRule type="cellIs" dxfId="17" priority="38" stopIfTrue="1" operator="equal">
      <formula>42</formula>
    </cfRule>
    <cfRule type="cellIs" dxfId="16" priority="39" stopIfTrue="1" operator="equal">
      <formula>97</formula>
    </cfRule>
    <cfRule type="cellIs" dxfId="15" priority="40" stopIfTrue="1" operator="equal">
      <formula>33</formula>
    </cfRule>
  </conditionalFormatting>
  <conditionalFormatting sqref="K146">
    <cfRule type="cellIs" dxfId="14" priority="25" stopIfTrue="1" operator="equal">
      <formula>0</formula>
    </cfRule>
  </conditionalFormatting>
  <conditionalFormatting sqref="M19">
    <cfRule type="cellIs" dxfId="13" priority="24" stopIfTrue="1" operator="equal">
      <formula>0</formula>
    </cfRule>
  </conditionalFormatting>
  <conditionalFormatting sqref="M155">
    <cfRule type="cellIs" dxfId="12" priority="23" stopIfTrue="1" operator="equal">
      <formula>0</formula>
    </cfRule>
  </conditionalFormatting>
  <conditionalFormatting sqref="K28">
    <cfRule type="cellIs" dxfId="11" priority="22" stopIfTrue="1" operator="notEqual">
      <formula>"ИЗБЕРЕТЕ ДЕЙНОСТ"</formula>
    </cfRule>
  </conditionalFormatting>
  <conditionalFormatting sqref="J28">
    <cfRule type="cellIs" dxfId="10" priority="21" stopIfTrue="1" operator="notEqual">
      <formula>0</formula>
    </cfRule>
  </conditionalFormatting>
  <conditionalFormatting sqref="L21">
    <cfRule type="cellIs" dxfId="9" priority="6" stopIfTrue="1" operator="equal">
      <formula>98</formula>
    </cfRule>
    <cfRule type="cellIs" dxfId="8" priority="7" stopIfTrue="1" operator="equal">
      <formula>96</formula>
    </cfRule>
    <cfRule type="cellIs" dxfId="7" priority="8" stopIfTrue="1" operator="equal">
      <formula>42</formula>
    </cfRule>
    <cfRule type="cellIs" dxfId="6" priority="9" stopIfTrue="1" operator="equal">
      <formula>97</formula>
    </cfRule>
    <cfRule type="cellIs" dxfId="5" priority="10" stopIfTrue="1" operator="equal">
      <formula>33</formula>
    </cfRule>
  </conditionalFormatting>
  <conditionalFormatting sqref="M21">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xWindow="382" yWindow="578"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_x000a__x000a_" sqref="L163:M165"/>
    <dataValidation allowBlank="1" showInputMessage="1" showErrorMessage="1" prompt="Щатни бройки - без бройките за дейности, финансирани по единни разходни стандарти._x000a__x000a_" sqref="L160:M162"/>
    <dataValidation allowBlank="1" showInputMessage="1" showErrorMessage="1" prompt="Средна годишна брутна заплата - без бройките за дейности, финансирани по единни разходни стандарти._x000a__x000a_" sqref="L166:M168"/>
    <dataValidation type="list" allowBlank="1" showDropDown="1" showInputMessage="1" showErrorMessage="1" prompt="Използва се само  за финансово-правна форма СЕС-КСФ (код 98)_x000a_" sqref="K26">
      <formula1>OP_LIST</formula1>
    </dataValidation>
    <dataValidation type="list" allowBlank="1" showInputMessage="1" showErrorMessage="1" promptTitle="ВЪВЕДЕТЕ ДЕЙНОСТ" sqref="K28">
      <formula1>EBK_DEIN</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V724"/>
  <sheetViews>
    <sheetView topLeftCell="E328" workbookViewId="0">
      <selection activeCell="D328" sqref="A1:D65536"/>
    </sheetView>
  </sheetViews>
  <sheetFormatPr defaultRowHeight="14.25"/>
  <cols>
    <col min="1" max="1" width="48.140625" style="214" hidden="1" customWidth="1"/>
    <col min="2" max="2" width="145.28515625" style="217" hidden="1" customWidth="1"/>
    <col min="3" max="4" width="48.140625" style="214" hidden="1" customWidth="1"/>
    <col min="5" max="5" width="48.140625" style="214" customWidth="1"/>
    <col min="6" max="16384" width="9.140625" style="214"/>
  </cols>
  <sheetData>
    <row r="1" spans="1:5">
      <c r="A1" s="239" t="s">
        <v>1170</v>
      </c>
      <c r="B1" s="240" t="s">
        <v>1177</v>
      </c>
      <c r="C1" s="239"/>
    </row>
    <row r="2" spans="1:5" ht="31.5" customHeight="1">
      <c r="A2" s="286">
        <v>0</v>
      </c>
      <c r="B2" s="287" t="s">
        <v>1331</v>
      </c>
      <c r="C2" s="1532" t="s">
        <v>1392</v>
      </c>
    </row>
    <row r="3" spans="1:5" ht="35.25" customHeight="1">
      <c r="A3" s="286">
        <v>33</v>
      </c>
      <c r="B3" s="287" t="s">
        <v>1332</v>
      </c>
      <c r="C3" s="1533" t="s">
        <v>1393</v>
      </c>
      <c r="D3" s="215"/>
    </row>
    <row r="4" spans="1:5" ht="35.25" customHeight="1">
      <c r="A4" s="286">
        <v>42</v>
      </c>
      <c r="B4" s="287" t="s">
        <v>1333</v>
      </c>
      <c r="C4" s="1534" t="s">
        <v>1394</v>
      </c>
    </row>
    <row r="5" spans="1:5" ht="19.5">
      <c r="A5" s="286">
        <v>96</v>
      </c>
      <c r="B5" s="287" t="s">
        <v>1334</v>
      </c>
      <c r="C5" s="1534" t="s">
        <v>1395</v>
      </c>
    </row>
    <row r="6" spans="1:5" ht="19.5">
      <c r="A6" s="286">
        <v>97</v>
      </c>
      <c r="B6" s="287" t="s">
        <v>1335</v>
      </c>
      <c r="C6" s="1534" t="s">
        <v>1396</v>
      </c>
      <c r="D6" s="215"/>
    </row>
    <row r="7" spans="1:5" ht="19.5">
      <c r="A7" s="286">
        <v>98</v>
      </c>
      <c r="B7" s="287" t="s">
        <v>1336</v>
      </c>
      <c r="C7" s="1534" t="s">
        <v>1397</v>
      </c>
      <c r="D7" s="216"/>
    </row>
    <row r="8" spans="1:5" ht="15">
      <c r="A8" s="216"/>
      <c r="B8" s="216"/>
      <c r="C8" s="216"/>
      <c r="D8" s="216"/>
    </row>
    <row r="9" spans="1:5" ht="15.75">
      <c r="A9" s="215"/>
      <c r="B9" s="215"/>
      <c r="C9" s="213"/>
      <c r="D9" s="216"/>
    </row>
    <row r="10" spans="1:5">
      <c r="A10" s="239" t="s">
        <v>1170</v>
      </c>
      <c r="B10" s="240" t="s">
        <v>1176</v>
      </c>
      <c r="C10" s="239"/>
    </row>
    <row r="11" spans="1:5">
      <c r="A11" s="284"/>
      <c r="B11" s="285" t="s">
        <v>1490</v>
      </c>
      <c r="C11" s="284"/>
    </row>
    <row r="12" spans="1:5" ht="15.75">
      <c r="A12" s="1925">
        <v>1101</v>
      </c>
      <c r="B12" s="1911" t="s">
        <v>1491</v>
      </c>
      <c r="C12" s="1925">
        <v>1101</v>
      </c>
      <c r="E12" s="1958"/>
    </row>
    <row r="13" spans="1:5" ht="15.75">
      <c r="A13" s="1925">
        <v>1103</v>
      </c>
      <c r="B13" s="1912" t="s">
        <v>1492</v>
      </c>
      <c r="C13" s="1925">
        <v>1103</v>
      </c>
      <c r="E13" s="1958"/>
    </row>
    <row r="14" spans="1:5" ht="15.75">
      <c r="A14" s="1925">
        <v>1104</v>
      </c>
      <c r="B14" s="1913" t="s">
        <v>1493</v>
      </c>
      <c r="C14" s="1925">
        <v>1104</v>
      </c>
      <c r="E14" s="1958"/>
    </row>
    <row r="15" spans="1:5" ht="15.75">
      <c r="A15" s="1925">
        <v>1105</v>
      </c>
      <c r="B15" s="1913" t="s">
        <v>1494</v>
      </c>
      <c r="C15" s="1925">
        <v>1105</v>
      </c>
      <c r="E15" s="1958"/>
    </row>
    <row r="16" spans="1:5" ht="15.75">
      <c r="A16" s="1925">
        <v>1106</v>
      </c>
      <c r="B16" s="1913" t="s">
        <v>1495</v>
      </c>
      <c r="C16" s="1925">
        <v>1106</v>
      </c>
      <c r="E16" s="1958"/>
    </row>
    <row r="17" spans="1:5" ht="15.75">
      <c r="A17" s="1925">
        <v>1107</v>
      </c>
      <c r="B17" s="1913" t="s">
        <v>1496</v>
      </c>
      <c r="C17" s="1925">
        <v>1107</v>
      </c>
      <c r="E17" s="1958"/>
    </row>
    <row r="18" spans="1:5" ht="15.75">
      <c r="A18" s="1925">
        <v>1108</v>
      </c>
      <c r="B18" s="1913" t="s">
        <v>1497</v>
      </c>
      <c r="C18" s="1925">
        <v>1108</v>
      </c>
      <c r="E18" s="1958"/>
    </row>
    <row r="19" spans="1:5" ht="15.75">
      <c r="A19" s="1925">
        <v>1111</v>
      </c>
      <c r="B19" s="1914" t="s">
        <v>1498</v>
      </c>
      <c r="C19" s="1925">
        <v>1111</v>
      </c>
      <c r="E19" s="1958"/>
    </row>
    <row r="20" spans="1:5" ht="15.75">
      <c r="A20" s="1925">
        <v>1115</v>
      </c>
      <c r="B20" s="1914" t="s">
        <v>1499</v>
      </c>
      <c r="C20" s="1925">
        <v>1115</v>
      </c>
      <c r="E20" s="1958"/>
    </row>
    <row r="21" spans="1:5" ht="15.75">
      <c r="A21" s="1925">
        <v>1116</v>
      </c>
      <c r="B21" s="1914" t="s">
        <v>1500</v>
      </c>
      <c r="C21" s="1925">
        <v>1116</v>
      </c>
      <c r="E21" s="1958"/>
    </row>
    <row r="22" spans="1:5" ht="15.75">
      <c r="A22" s="1925">
        <v>1117</v>
      </c>
      <c r="B22" s="1914" t="s">
        <v>1501</v>
      </c>
      <c r="C22" s="1925">
        <v>1117</v>
      </c>
      <c r="E22" s="1958"/>
    </row>
    <row r="23" spans="1:5" ht="15.75">
      <c r="A23" s="1925">
        <v>1121</v>
      </c>
      <c r="B23" s="1913" t="s">
        <v>1502</v>
      </c>
      <c r="C23" s="1925">
        <v>1121</v>
      </c>
      <c r="E23" s="1958"/>
    </row>
    <row r="24" spans="1:5" ht="15.75">
      <c r="A24" s="1925">
        <v>1122</v>
      </c>
      <c r="B24" s="1913" t="s">
        <v>1503</v>
      </c>
      <c r="C24" s="1925">
        <v>1122</v>
      </c>
      <c r="E24" s="1958"/>
    </row>
    <row r="25" spans="1:5" ht="15.75">
      <c r="A25" s="1925">
        <v>1123</v>
      </c>
      <c r="B25" s="1913" t="s">
        <v>1504</v>
      </c>
      <c r="C25" s="1925">
        <v>1123</v>
      </c>
      <c r="E25" s="1958"/>
    </row>
    <row r="26" spans="1:5" ht="15.75">
      <c r="A26" s="1925">
        <v>1125</v>
      </c>
      <c r="B26" s="1915" t="s">
        <v>1505</v>
      </c>
      <c r="C26" s="1925">
        <v>1125</v>
      </c>
      <c r="E26" s="1958"/>
    </row>
    <row r="27" spans="1:5" ht="15.75">
      <c r="A27" s="1925">
        <v>1128</v>
      </c>
      <c r="B27" s="1913" t="s">
        <v>1506</v>
      </c>
      <c r="C27" s="1925">
        <v>1128</v>
      </c>
      <c r="E27" s="1958"/>
    </row>
    <row r="28" spans="1:5" ht="15.75">
      <c r="A28" s="1925">
        <v>1139</v>
      </c>
      <c r="B28" s="1916" t="s">
        <v>1507</v>
      </c>
      <c r="C28" s="1925">
        <v>1139</v>
      </c>
      <c r="E28" s="1958"/>
    </row>
    <row r="29" spans="1:5" ht="15.75">
      <c r="A29" s="1925">
        <v>1141</v>
      </c>
      <c r="B29" s="1914" t="s">
        <v>1508</v>
      </c>
      <c r="C29" s="1925">
        <v>1141</v>
      </c>
      <c r="E29" s="1958"/>
    </row>
    <row r="30" spans="1:5" ht="15.75">
      <c r="A30" s="1925">
        <v>1142</v>
      </c>
      <c r="B30" s="1913" t="s">
        <v>1509</v>
      </c>
      <c r="C30" s="1925">
        <v>1142</v>
      </c>
      <c r="E30" s="1958"/>
    </row>
    <row r="31" spans="1:5" ht="15.75">
      <c r="A31" s="1925">
        <v>1143</v>
      </c>
      <c r="B31" s="1914" t="s">
        <v>1510</v>
      </c>
      <c r="C31" s="1925">
        <v>1143</v>
      </c>
      <c r="E31" s="1958"/>
    </row>
    <row r="32" spans="1:5" ht="15.75">
      <c r="A32" s="1925">
        <v>1144</v>
      </c>
      <c r="B32" s="1914" t="s">
        <v>1511</v>
      </c>
      <c r="C32" s="1925">
        <v>1144</v>
      </c>
      <c r="E32" s="1958"/>
    </row>
    <row r="33" spans="1:5" ht="15.75">
      <c r="A33" s="1925">
        <v>1145</v>
      </c>
      <c r="B33" s="1913" t="s">
        <v>1512</v>
      </c>
      <c r="C33" s="1925">
        <v>1145</v>
      </c>
      <c r="E33" s="1958"/>
    </row>
    <row r="34" spans="1:5" ht="15.75">
      <c r="A34" s="1925">
        <v>1146</v>
      </c>
      <c r="B34" s="1914" t="s">
        <v>1513</v>
      </c>
      <c r="C34" s="1925">
        <v>1146</v>
      </c>
      <c r="E34" s="1958"/>
    </row>
    <row r="35" spans="1:5" ht="15.75">
      <c r="A35" s="1925">
        <v>1147</v>
      </c>
      <c r="B35" s="1914" t="s">
        <v>1514</v>
      </c>
      <c r="C35" s="1925">
        <v>1147</v>
      </c>
      <c r="E35" s="1958"/>
    </row>
    <row r="36" spans="1:5" ht="15.75">
      <c r="A36" s="1925">
        <v>1148</v>
      </c>
      <c r="B36" s="1914" t="s">
        <v>1515</v>
      </c>
      <c r="C36" s="1925">
        <v>1148</v>
      </c>
      <c r="E36" s="1958"/>
    </row>
    <row r="37" spans="1:5" ht="15.75">
      <c r="A37" s="1925">
        <v>1149</v>
      </c>
      <c r="B37" s="1914" t="s">
        <v>1516</v>
      </c>
      <c r="C37" s="1925">
        <v>1149</v>
      </c>
      <c r="E37" s="1958"/>
    </row>
    <row r="38" spans="1:5" ht="15.75">
      <c r="A38" s="1925">
        <v>1151</v>
      </c>
      <c r="B38" s="1914" t="s">
        <v>1517</v>
      </c>
      <c r="C38" s="1925">
        <v>1151</v>
      </c>
      <c r="E38" s="1958"/>
    </row>
    <row r="39" spans="1:5" ht="15.75">
      <c r="A39" s="1925">
        <v>1158</v>
      </c>
      <c r="B39" s="1913" t="s">
        <v>1518</v>
      </c>
      <c r="C39" s="1925">
        <v>1158</v>
      </c>
      <c r="E39" s="1958"/>
    </row>
    <row r="40" spans="1:5" ht="15.75">
      <c r="A40" s="1925">
        <v>1161</v>
      </c>
      <c r="B40" s="1913" t="s">
        <v>1519</v>
      </c>
      <c r="C40" s="1925">
        <v>1161</v>
      </c>
      <c r="E40" s="1958"/>
    </row>
    <row r="41" spans="1:5" ht="15.75">
      <c r="A41" s="1925">
        <v>1162</v>
      </c>
      <c r="B41" s="1913" t="s">
        <v>1520</v>
      </c>
      <c r="C41" s="1925">
        <v>1162</v>
      </c>
      <c r="E41" s="1958"/>
    </row>
    <row r="42" spans="1:5" ht="15.75">
      <c r="A42" s="1925">
        <v>1163</v>
      </c>
      <c r="B42" s="1913" t="s">
        <v>1521</v>
      </c>
      <c r="C42" s="1925">
        <v>1163</v>
      </c>
      <c r="E42" s="1958"/>
    </row>
    <row r="43" spans="1:5" ht="15.75">
      <c r="A43" s="1925">
        <v>1168</v>
      </c>
      <c r="B43" s="1913" t="s">
        <v>1522</v>
      </c>
      <c r="C43" s="1925">
        <v>1168</v>
      </c>
      <c r="E43" s="1958"/>
    </row>
    <row r="44" spans="1:5" ht="15.75">
      <c r="A44" s="1925">
        <v>1179</v>
      </c>
      <c r="B44" s="1914" t="s">
        <v>1523</v>
      </c>
      <c r="C44" s="1925">
        <v>1179</v>
      </c>
      <c r="E44" s="1958"/>
    </row>
    <row r="45" spans="1:5" ht="15.75">
      <c r="A45" s="1925">
        <v>2201</v>
      </c>
      <c r="B45" s="1914" t="s">
        <v>1524</v>
      </c>
      <c r="C45" s="1925">
        <v>2201</v>
      </c>
      <c r="E45" s="1958"/>
    </row>
    <row r="46" spans="1:5" ht="15.75">
      <c r="A46" s="1925">
        <v>2205</v>
      </c>
      <c r="B46" s="1913" t="s">
        <v>1525</v>
      </c>
      <c r="C46" s="1925">
        <v>2205</v>
      </c>
      <c r="E46" s="1958"/>
    </row>
    <row r="47" spans="1:5" ht="15.75">
      <c r="A47" s="1925">
        <v>2206</v>
      </c>
      <c r="B47" s="1916" t="s">
        <v>1526</v>
      </c>
      <c r="C47" s="1925">
        <v>2206</v>
      </c>
      <c r="E47" s="1958"/>
    </row>
    <row r="48" spans="1:5" ht="15.75">
      <c r="A48" s="1925">
        <v>2215</v>
      </c>
      <c r="B48" s="1913" t="s">
        <v>1527</v>
      </c>
      <c r="C48" s="1925">
        <v>2215</v>
      </c>
      <c r="E48" s="1958"/>
    </row>
    <row r="49" spans="1:5" ht="15.75">
      <c r="A49" s="1925">
        <v>2218</v>
      </c>
      <c r="B49" s="1913" t="s">
        <v>1528</v>
      </c>
      <c r="C49" s="1925">
        <v>2218</v>
      </c>
      <c r="E49" s="1958"/>
    </row>
    <row r="50" spans="1:5" ht="15.75">
      <c r="A50" s="1925">
        <v>2219</v>
      </c>
      <c r="B50" s="1913" t="s">
        <v>1529</v>
      </c>
      <c r="C50" s="1925">
        <v>2219</v>
      </c>
      <c r="E50" s="1958"/>
    </row>
    <row r="51" spans="1:5" ht="15.75">
      <c r="A51" s="1925">
        <v>2221</v>
      </c>
      <c r="B51" s="1914" t="s">
        <v>1530</v>
      </c>
      <c r="C51" s="1925">
        <v>2221</v>
      </c>
      <c r="E51" s="1958"/>
    </row>
    <row r="52" spans="1:5" ht="15.75">
      <c r="A52" s="1925">
        <v>2222</v>
      </c>
      <c r="B52" s="1917" t="s">
        <v>1531</v>
      </c>
      <c r="C52" s="1925">
        <v>2222</v>
      </c>
      <c r="E52" s="1958"/>
    </row>
    <row r="53" spans="1:5" ht="15.75">
      <c r="A53" s="1925">
        <v>2223</v>
      </c>
      <c r="B53" s="1917" t="s">
        <v>649</v>
      </c>
      <c r="C53" s="1925">
        <v>2223</v>
      </c>
      <c r="E53" s="1958"/>
    </row>
    <row r="54" spans="1:5" ht="15.75">
      <c r="A54" s="1925">
        <v>2224</v>
      </c>
      <c r="B54" s="1916" t="s">
        <v>1532</v>
      </c>
      <c r="C54" s="1925">
        <v>2224</v>
      </c>
      <c r="E54" s="1958"/>
    </row>
    <row r="55" spans="1:5" ht="15.75">
      <c r="A55" s="1925">
        <v>2225</v>
      </c>
      <c r="B55" s="1913" t="s">
        <v>1533</v>
      </c>
      <c r="C55" s="1925">
        <v>2225</v>
      </c>
      <c r="E55" s="1958"/>
    </row>
    <row r="56" spans="1:5" ht="15.75">
      <c r="A56" s="1925">
        <v>2228</v>
      </c>
      <c r="B56" s="1913" t="s">
        <v>1534</v>
      </c>
      <c r="C56" s="1925">
        <v>2228</v>
      </c>
      <c r="E56" s="1958"/>
    </row>
    <row r="57" spans="1:5" ht="15.75">
      <c r="A57" s="1925">
        <v>2239</v>
      </c>
      <c r="B57" s="1914" t="s">
        <v>1535</v>
      </c>
      <c r="C57" s="1925">
        <v>2239</v>
      </c>
      <c r="E57" s="1958"/>
    </row>
    <row r="58" spans="1:5" ht="15.75">
      <c r="A58" s="1925">
        <v>2241</v>
      </c>
      <c r="B58" s="1917" t="s">
        <v>1536</v>
      </c>
      <c r="C58" s="1925">
        <v>2241</v>
      </c>
      <c r="E58" s="1958"/>
    </row>
    <row r="59" spans="1:5" ht="15.75">
      <c r="A59" s="1925">
        <v>2242</v>
      </c>
      <c r="B59" s="1917" t="s">
        <v>1537</v>
      </c>
      <c r="C59" s="1925">
        <v>2242</v>
      </c>
      <c r="E59" s="1958"/>
    </row>
    <row r="60" spans="1:5" ht="15.75">
      <c r="A60" s="1925">
        <v>2243</v>
      </c>
      <c r="B60" s="1917" t="s">
        <v>1538</v>
      </c>
      <c r="C60" s="1925">
        <v>2243</v>
      </c>
      <c r="E60" s="1958"/>
    </row>
    <row r="61" spans="1:5" ht="15.75">
      <c r="A61" s="1925">
        <v>2244</v>
      </c>
      <c r="B61" s="1917" t="s">
        <v>1539</v>
      </c>
      <c r="C61" s="1925">
        <v>2244</v>
      </c>
      <c r="E61" s="1958"/>
    </row>
    <row r="62" spans="1:5" ht="15.75">
      <c r="A62" s="1925">
        <v>2245</v>
      </c>
      <c r="B62" s="1918" t="s">
        <v>1540</v>
      </c>
      <c r="C62" s="1925">
        <v>2245</v>
      </c>
      <c r="E62" s="1958"/>
    </row>
    <row r="63" spans="1:5" ht="15.75">
      <c r="A63" s="1925">
        <v>2246</v>
      </c>
      <c r="B63" s="1917" t="s">
        <v>1541</v>
      </c>
      <c r="C63" s="1925">
        <v>2246</v>
      </c>
      <c r="E63" s="1958"/>
    </row>
    <row r="64" spans="1:5" ht="15.75">
      <c r="A64" s="1925">
        <v>2247</v>
      </c>
      <c r="B64" s="1917" t="s">
        <v>1542</v>
      </c>
      <c r="C64" s="1925">
        <v>2247</v>
      </c>
      <c r="E64" s="1958"/>
    </row>
    <row r="65" spans="1:5" ht="15.75">
      <c r="A65" s="1925">
        <v>2248</v>
      </c>
      <c r="B65" s="1917" t="s">
        <v>1543</v>
      </c>
      <c r="C65" s="1925">
        <v>2248</v>
      </c>
      <c r="E65" s="1958"/>
    </row>
    <row r="66" spans="1:5" ht="15.75">
      <c r="A66" s="1925">
        <v>2249</v>
      </c>
      <c r="B66" s="1917" t="s">
        <v>1544</v>
      </c>
      <c r="C66" s="1925">
        <v>2249</v>
      </c>
      <c r="E66" s="1958"/>
    </row>
    <row r="67" spans="1:5" ht="15.75">
      <c r="A67" s="1925">
        <v>2258</v>
      </c>
      <c r="B67" s="1913" t="s">
        <v>1545</v>
      </c>
      <c r="C67" s="1925">
        <v>2258</v>
      </c>
      <c r="E67" s="1958"/>
    </row>
    <row r="68" spans="1:5" ht="15.75">
      <c r="A68" s="1925">
        <v>2259</v>
      </c>
      <c r="B68" s="1916" t="s">
        <v>1546</v>
      </c>
      <c r="C68" s="1925">
        <v>2259</v>
      </c>
      <c r="E68" s="1958"/>
    </row>
    <row r="69" spans="1:5" ht="15.75">
      <c r="A69" s="1925">
        <v>2261</v>
      </c>
      <c r="B69" s="1914" t="s">
        <v>1547</v>
      </c>
      <c r="C69" s="1925">
        <v>2261</v>
      </c>
      <c r="E69" s="1958"/>
    </row>
    <row r="70" spans="1:5" ht="15.75">
      <c r="A70" s="1925">
        <v>2268</v>
      </c>
      <c r="B70" s="1913" t="s">
        <v>1548</v>
      </c>
      <c r="C70" s="1925">
        <v>2268</v>
      </c>
      <c r="E70" s="1958"/>
    </row>
    <row r="71" spans="1:5" ht="15.75">
      <c r="A71" s="1925">
        <v>2279</v>
      </c>
      <c r="B71" s="1914" t="s">
        <v>1549</v>
      </c>
      <c r="C71" s="1925">
        <v>2279</v>
      </c>
      <c r="E71" s="1958"/>
    </row>
    <row r="72" spans="1:5" ht="15.75">
      <c r="A72" s="1925">
        <v>2281</v>
      </c>
      <c r="B72" s="1916" t="s">
        <v>1550</v>
      </c>
      <c r="C72" s="1925">
        <v>2281</v>
      </c>
      <c r="E72" s="1958"/>
    </row>
    <row r="73" spans="1:5" ht="15.75">
      <c r="A73" s="1925">
        <v>2282</v>
      </c>
      <c r="B73" s="1916" t="s">
        <v>1551</v>
      </c>
      <c r="C73" s="1925">
        <v>2282</v>
      </c>
      <c r="E73" s="1958"/>
    </row>
    <row r="74" spans="1:5" ht="15.75">
      <c r="A74" s="1925">
        <v>2283</v>
      </c>
      <c r="B74" s="1916" t="s">
        <v>1552</v>
      </c>
      <c r="C74" s="1925">
        <v>2283</v>
      </c>
      <c r="E74" s="1958"/>
    </row>
    <row r="75" spans="1:5" ht="15.75">
      <c r="A75" s="1925">
        <v>2284</v>
      </c>
      <c r="B75" s="1916" t="s">
        <v>1553</v>
      </c>
      <c r="C75" s="1925">
        <v>2284</v>
      </c>
      <c r="E75" s="1958"/>
    </row>
    <row r="76" spans="1:5" ht="15.75">
      <c r="A76" s="1925">
        <v>2285</v>
      </c>
      <c r="B76" s="1916" t="s">
        <v>1554</v>
      </c>
      <c r="C76" s="1925">
        <v>2285</v>
      </c>
      <c r="E76" s="1958"/>
    </row>
    <row r="77" spans="1:5" ht="15.75">
      <c r="A77" s="1925">
        <v>2288</v>
      </c>
      <c r="B77" s="1916" t="s">
        <v>1555</v>
      </c>
      <c r="C77" s="1925">
        <v>2288</v>
      </c>
      <c r="E77" s="1958"/>
    </row>
    <row r="78" spans="1:5" ht="15.75">
      <c r="A78" s="1925">
        <v>2289</v>
      </c>
      <c r="B78" s="1916" t="s">
        <v>1556</v>
      </c>
      <c r="C78" s="1925">
        <v>2289</v>
      </c>
      <c r="E78" s="1958"/>
    </row>
    <row r="79" spans="1:5" ht="15.75">
      <c r="A79" s="1925">
        <v>3301</v>
      </c>
      <c r="B79" s="1913" t="s">
        <v>1557</v>
      </c>
      <c r="C79" s="1925">
        <v>3301</v>
      </c>
      <c r="E79" s="1958"/>
    </row>
    <row r="80" spans="1:5" ht="15.75">
      <c r="A80" s="1925">
        <v>3311</v>
      </c>
      <c r="B80" s="1913" t="s">
        <v>624</v>
      </c>
      <c r="C80" s="1925">
        <v>3311</v>
      </c>
      <c r="E80" s="1958"/>
    </row>
    <row r="81" spans="1:5" ht="15.75">
      <c r="A81" s="1925">
        <v>3312</v>
      </c>
      <c r="B81" s="1914" t="s">
        <v>625</v>
      </c>
      <c r="C81" s="1925">
        <v>3312</v>
      </c>
      <c r="E81" s="1958"/>
    </row>
    <row r="82" spans="1:5" ht="15.75">
      <c r="A82" s="1925">
        <v>3318</v>
      </c>
      <c r="B82" s="1916" t="s">
        <v>1558</v>
      </c>
      <c r="C82" s="1925">
        <v>3318</v>
      </c>
      <c r="E82" s="1958"/>
    </row>
    <row r="83" spans="1:5" ht="15.75">
      <c r="A83" s="1925">
        <v>3321</v>
      </c>
      <c r="B83" s="1913" t="s">
        <v>626</v>
      </c>
      <c r="C83" s="1925">
        <v>3321</v>
      </c>
      <c r="E83" s="1958"/>
    </row>
    <row r="84" spans="1:5" ht="15.75">
      <c r="A84" s="1925">
        <v>3322</v>
      </c>
      <c r="B84" s="1914" t="s">
        <v>627</v>
      </c>
      <c r="C84" s="1925">
        <v>3322</v>
      </c>
      <c r="E84" s="1958"/>
    </row>
    <row r="85" spans="1:5" ht="15.75">
      <c r="A85" s="1925">
        <v>3323</v>
      </c>
      <c r="B85" s="1916" t="s">
        <v>628</v>
      </c>
      <c r="C85" s="1925">
        <v>3323</v>
      </c>
      <c r="E85" s="1958"/>
    </row>
    <row r="86" spans="1:5" ht="15.75">
      <c r="A86" s="1925">
        <v>3324</v>
      </c>
      <c r="B86" s="1916" t="s">
        <v>1559</v>
      </c>
      <c r="C86" s="1925">
        <v>3324</v>
      </c>
      <c r="E86" s="1958"/>
    </row>
    <row r="87" spans="1:5" ht="15.75">
      <c r="A87" s="1925">
        <v>3325</v>
      </c>
      <c r="B87" s="1914" t="s">
        <v>629</v>
      </c>
      <c r="C87" s="1925">
        <v>3325</v>
      </c>
      <c r="E87" s="1958"/>
    </row>
    <row r="88" spans="1:5" ht="15.75">
      <c r="A88" s="1925">
        <v>3326</v>
      </c>
      <c r="B88" s="1913" t="s">
        <v>630</v>
      </c>
      <c r="C88" s="1925">
        <v>3326</v>
      </c>
      <c r="E88" s="1958"/>
    </row>
    <row r="89" spans="1:5" ht="15.75">
      <c r="A89" s="1925">
        <v>3327</v>
      </c>
      <c r="B89" s="1913" t="s">
        <v>631</v>
      </c>
      <c r="C89" s="1925">
        <v>3327</v>
      </c>
      <c r="E89" s="1958"/>
    </row>
    <row r="90" spans="1:5" ht="15.75">
      <c r="A90" s="1925">
        <v>3332</v>
      </c>
      <c r="B90" s="1913" t="s">
        <v>1560</v>
      </c>
      <c r="C90" s="1925">
        <v>3332</v>
      </c>
      <c r="E90" s="1958"/>
    </row>
    <row r="91" spans="1:5" ht="15.75">
      <c r="A91" s="1925">
        <v>3333</v>
      </c>
      <c r="B91" s="1914" t="s">
        <v>1561</v>
      </c>
      <c r="C91" s="1925">
        <v>3333</v>
      </c>
      <c r="E91" s="1958"/>
    </row>
    <row r="92" spans="1:5" ht="15.75">
      <c r="A92" s="1925">
        <v>3334</v>
      </c>
      <c r="B92" s="1914" t="s">
        <v>692</v>
      </c>
      <c r="C92" s="1925">
        <v>3334</v>
      </c>
      <c r="E92" s="1958"/>
    </row>
    <row r="93" spans="1:5" ht="15.75">
      <c r="A93" s="1925">
        <v>3336</v>
      </c>
      <c r="B93" s="1914" t="s">
        <v>693</v>
      </c>
      <c r="C93" s="1925">
        <v>3336</v>
      </c>
      <c r="E93" s="1958"/>
    </row>
    <row r="94" spans="1:5" ht="15.75">
      <c r="A94" s="1925">
        <v>3337</v>
      </c>
      <c r="B94" s="1913" t="s">
        <v>632</v>
      </c>
      <c r="C94" s="1925">
        <v>3337</v>
      </c>
      <c r="E94" s="1958"/>
    </row>
    <row r="95" spans="1:5" ht="15.75">
      <c r="A95" s="1925">
        <v>3338</v>
      </c>
      <c r="B95" s="1913" t="s">
        <v>633</v>
      </c>
      <c r="C95" s="1925">
        <v>3338</v>
      </c>
      <c r="E95" s="1958"/>
    </row>
    <row r="96" spans="1:5" ht="15.75">
      <c r="A96" s="1925">
        <v>3341</v>
      </c>
      <c r="B96" s="1914" t="s">
        <v>694</v>
      </c>
      <c r="C96" s="1925">
        <v>3341</v>
      </c>
      <c r="E96" s="1958"/>
    </row>
    <row r="97" spans="1:5" ht="15.75">
      <c r="A97" s="1925">
        <v>3349</v>
      </c>
      <c r="B97" s="1914" t="s">
        <v>1562</v>
      </c>
      <c r="C97" s="1925">
        <v>3349</v>
      </c>
      <c r="E97" s="1958"/>
    </row>
    <row r="98" spans="1:5" ht="15.75">
      <c r="A98" s="1925">
        <v>3359</v>
      </c>
      <c r="B98" s="1914" t="s">
        <v>1563</v>
      </c>
      <c r="C98" s="1925">
        <v>3359</v>
      </c>
      <c r="E98" s="1958"/>
    </row>
    <row r="99" spans="1:5" ht="15.75">
      <c r="A99" s="1925">
        <v>3369</v>
      </c>
      <c r="B99" s="1914" t="s">
        <v>1564</v>
      </c>
      <c r="C99" s="1925">
        <v>3369</v>
      </c>
      <c r="E99" s="1958"/>
    </row>
    <row r="100" spans="1:5" ht="15.75">
      <c r="A100" s="1925">
        <v>3388</v>
      </c>
      <c r="B100" s="1913" t="s">
        <v>1565</v>
      </c>
      <c r="C100" s="1925">
        <v>3388</v>
      </c>
      <c r="E100" s="1958"/>
    </row>
    <row r="101" spans="1:5" ht="15.75">
      <c r="A101" s="1925">
        <v>3389</v>
      </c>
      <c r="B101" s="1914" t="s">
        <v>1566</v>
      </c>
      <c r="C101" s="1925">
        <v>3389</v>
      </c>
      <c r="E101" s="1958"/>
    </row>
    <row r="102" spans="1:5" ht="15.75">
      <c r="A102" s="1925">
        <v>4401</v>
      </c>
      <c r="B102" s="1913" t="s">
        <v>1567</v>
      </c>
      <c r="C102" s="1925">
        <v>4401</v>
      </c>
      <c r="E102" s="1958"/>
    </row>
    <row r="103" spans="1:5" ht="15.75">
      <c r="A103" s="1925">
        <v>4412</v>
      </c>
      <c r="B103" s="1916" t="s">
        <v>1568</v>
      </c>
      <c r="C103" s="1925">
        <v>4412</v>
      </c>
      <c r="E103" s="1958"/>
    </row>
    <row r="104" spans="1:5" ht="15.75">
      <c r="A104" s="1925">
        <v>4415</v>
      </c>
      <c r="B104" s="1914" t="s">
        <v>1569</v>
      </c>
      <c r="C104" s="1925">
        <v>4415</v>
      </c>
      <c r="E104" s="1958"/>
    </row>
    <row r="105" spans="1:5" ht="15.75">
      <c r="A105" s="1925">
        <v>4418</v>
      </c>
      <c r="B105" s="1914" t="s">
        <v>1570</v>
      </c>
      <c r="C105" s="1925">
        <v>4418</v>
      </c>
      <c r="E105" s="1958"/>
    </row>
    <row r="106" spans="1:5" ht="15.75">
      <c r="A106" s="1925">
        <v>4429</v>
      </c>
      <c r="B106" s="1913" t="s">
        <v>1571</v>
      </c>
      <c r="C106" s="1925">
        <v>4429</v>
      </c>
      <c r="E106" s="1958"/>
    </row>
    <row r="107" spans="1:5" ht="15.75">
      <c r="A107" s="1925">
        <v>4431</v>
      </c>
      <c r="B107" s="1914" t="s">
        <v>634</v>
      </c>
      <c r="C107" s="1925">
        <v>4431</v>
      </c>
      <c r="E107" s="1958"/>
    </row>
    <row r="108" spans="1:5" ht="15.75">
      <c r="A108" s="1925">
        <v>4433</v>
      </c>
      <c r="B108" s="1914" t="s">
        <v>1572</v>
      </c>
      <c r="C108" s="1925">
        <v>4433</v>
      </c>
      <c r="E108" s="1958"/>
    </row>
    <row r="109" spans="1:5" ht="15.75">
      <c r="A109" s="1925">
        <v>4436</v>
      </c>
      <c r="B109" s="1914" t="s">
        <v>1573</v>
      </c>
      <c r="C109" s="1925">
        <v>4436</v>
      </c>
      <c r="E109" s="1958"/>
    </row>
    <row r="110" spans="1:5" ht="15.75">
      <c r="A110" s="1925">
        <v>4437</v>
      </c>
      <c r="B110" s="1915" t="s">
        <v>1574</v>
      </c>
      <c r="C110" s="1925">
        <v>4437</v>
      </c>
      <c r="E110" s="1958"/>
    </row>
    <row r="111" spans="1:5" ht="15.75">
      <c r="A111" s="1925">
        <v>4450</v>
      </c>
      <c r="B111" s="1914" t="s">
        <v>1575</v>
      </c>
      <c r="C111" s="1925">
        <v>4450</v>
      </c>
      <c r="E111" s="1958"/>
    </row>
    <row r="112" spans="1:5" ht="15.75">
      <c r="A112" s="1925">
        <v>4451</v>
      </c>
      <c r="B112" s="1919" t="s">
        <v>1576</v>
      </c>
      <c r="C112" s="1925">
        <v>4451</v>
      </c>
      <c r="E112" s="1958"/>
    </row>
    <row r="113" spans="1:5" ht="15.75">
      <c r="A113" s="1925">
        <v>4452</v>
      </c>
      <c r="B113" s="1919" t="s">
        <v>1577</v>
      </c>
      <c r="C113" s="1925">
        <v>4452</v>
      </c>
      <c r="E113" s="1958"/>
    </row>
    <row r="114" spans="1:5" ht="15.75">
      <c r="A114" s="1925">
        <v>4453</v>
      </c>
      <c r="B114" s="1919" t="s">
        <v>1578</v>
      </c>
      <c r="C114" s="1925">
        <v>4453</v>
      </c>
      <c r="E114" s="1958"/>
    </row>
    <row r="115" spans="1:5" ht="15.75">
      <c r="A115" s="1925">
        <v>4454</v>
      </c>
      <c r="B115" s="1920" t="s">
        <v>1579</v>
      </c>
      <c r="C115" s="1925">
        <v>4454</v>
      </c>
      <c r="E115" s="1958"/>
    </row>
    <row r="116" spans="1:5" ht="15.75">
      <c r="A116" s="1925">
        <v>4455</v>
      </c>
      <c r="B116" s="1920" t="s">
        <v>635</v>
      </c>
      <c r="C116" s="1925">
        <v>4455</v>
      </c>
      <c r="E116" s="1958"/>
    </row>
    <row r="117" spans="1:5" ht="15.75">
      <c r="A117" s="1925">
        <v>4456</v>
      </c>
      <c r="B117" s="1919" t="s">
        <v>1580</v>
      </c>
      <c r="C117" s="1925">
        <v>4456</v>
      </c>
      <c r="E117" s="1958"/>
    </row>
    <row r="118" spans="1:5" ht="15.75">
      <c r="A118" s="1925">
        <v>4457</v>
      </c>
      <c r="B118" s="1921" t="s">
        <v>636</v>
      </c>
      <c r="C118" s="1925">
        <v>4457</v>
      </c>
      <c r="E118" s="1958"/>
    </row>
    <row r="119" spans="1:5" ht="15.75">
      <c r="A119" s="1925">
        <v>4458</v>
      </c>
      <c r="B119" s="1921" t="s">
        <v>637</v>
      </c>
      <c r="C119" s="1925">
        <v>4458</v>
      </c>
      <c r="E119" s="1958"/>
    </row>
    <row r="120" spans="1:5" ht="15.75">
      <c r="A120" s="1925">
        <v>4459</v>
      </c>
      <c r="B120" s="1921" t="s">
        <v>205</v>
      </c>
      <c r="C120" s="1925">
        <v>4459</v>
      </c>
      <c r="E120" s="1958"/>
    </row>
    <row r="121" spans="1:5" ht="15.75">
      <c r="A121" s="1925">
        <v>4465</v>
      </c>
      <c r="B121" s="1911" t="s">
        <v>1581</v>
      </c>
      <c r="C121" s="1925">
        <v>4465</v>
      </c>
      <c r="E121" s="1958"/>
    </row>
    <row r="122" spans="1:5" ht="15.75">
      <c r="A122" s="1925">
        <v>4467</v>
      </c>
      <c r="B122" s="1912" t="s">
        <v>1582</v>
      </c>
      <c r="C122" s="1925">
        <v>4467</v>
      </c>
      <c r="E122" s="1958"/>
    </row>
    <row r="123" spans="1:5" ht="15.75">
      <c r="A123" s="1925">
        <v>4468</v>
      </c>
      <c r="B123" s="1913" t="s">
        <v>1583</v>
      </c>
      <c r="C123" s="1925">
        <v>4468</v>
      </c>
      <c r="E123" s="1958"/>
    </row>
    <row r="124" spans="1:5" ht="15.75">
      <c r="A124" s="1925">
        <v>4469</v>
      </c>
      <c r="B124" s="1914" t="s">
        <v>1584</v>
      </c>
      <c r="C124" s="1925">
        <v>4469</v>
      </c>
      <c r="E124" s="1958"/>
    </row>
    <row r="125" spans="1:5" ht="15.75">
      <c r="A125" s="1925">
        <v>5501</v>
      </c>
      <c r="B125" s="1913" t="s">
        <v>1585</v>
      </c>
      <c r="C125" s="1925">
        <v>5501</v>
      </c>
      <c r="E125" s="1958"/>
    </row>
    <row r="126" spans="1:5" ht="15.75">
      <c r="A126" s="1925">
        <v>5511</v>
      </c>
      <c r="B126" s="1918" t="s">
        <v>1586</v>
      </c>
      <c r="C126" s="1925">
        <v>5511</v>
      </c>
      <c r="E126" s="1958"/>
    </row>
    <row r="127" spans="1:5" ht="15.75">
      <c r="A127" s="1925">
        <v>5512</v>
      </c>
      <c r="B127" s="1913" t="s">
        <v>1587</v>
      </c>
      <c r="C127" s="1925">
        <v>5512</v>
      </c>
      <c r="E127" s="1958"/>
    </row>
    <row r="128" spans="1:5" ht="15.75">
      <c r="A128" s="1925">
        <v>5513</v>
      </c>
      <c r="B128" s="1921" t="s">
        <v>729</v>
      </c>
      <c r="C128" s="1925">
        <v>5513</v>
      </c>
      <c r="E128" s="1958"/>
    </row>
    <row r="129" spans="1:5" ht="15.75">
      <c r="A129" s="1925">
        <v>5514</v>
      </c>
      <c r="B129" s="1921" t="s">
        <v>730</v>
      </c>
      <c r="C129" s="1925">
        <v>5514</v>
      </c>
      <c r="E129" s="1958"/>
    </row>
    <row r="130" spans="1:5" ht="15.75">
      <c r="A130" s="1925">
        <v>5515</v>
      </c>
      <c r="B130" s="1921" t="s">
        <v>731</v>
      </c>
      <c r="C130" s="1925">
        <v>5515</v>
      </c>
      <c r="E130" s="1958"/>
    </row>
    <row r="131" spans="1:5" ht="15.75">
      <c r="A131" s="1925">
        <v>5516</v>
      </c>
      <c r="B131" s="1921" t="s">
        <v>732</v>
      </c>
      <c r="C131" s="1925">
        <v>5516</v>
      </c>
      <c r="E131" s="1958"/>
    </row>
    <row r="132" spans="1:5" ht="15.75">
      <c r="A132" s="1925">
        <v>5517</v>
      </c>
      <c r="B132" s="1921" t="s">
        <v>733</v>
      </c>
      <c r="C132" s="1925">
        <v>5517</v>
      </c>
      <c r="E132" s="1958"/>
    </row>
    <row r="133" spans="1:5" ht="15.75">
      <c r="A133" s="1925">
        <v>5518</v>
      </c>
      <c r="B133" s="1913" t="s">
        <v>734</v>
      </c>
      <c r="C133" s="1925">
        <v>5518</v>
      </c>
      <c r="E133" s="1958"/>
    </row>
    <row r="134" spans="1:5" ht="15.75">
      <c r="A134" s="1925">
        <v>5519</v>
      </c>
      <c r="B134" s="1913" t="s">
        <v>735</v>
      </c>
      <c r="C134" s="1925">
        <v>5519</v>
      </c>
      <c r="E134" s="1958"/>
    </row>
    <row r="135" spans="1:5" ht="15.75">
      <c r="A135" s="1925">
        <v>5521</v>
      </c>
      <c r="B135" s="1913" t="s">
        <v>736</v>
      </c>
      <c r="C135" s="1925">
        <v>5521</v>
      </c>
      <c r="E135" s="1958"/>
    </row>
    <row r="136" spans="1:5" ht="15.75">
      <c r="A136" s="1925">
        <v>5522</v>
      </c>
      <c r="B136" s="1922" t="s">
        <v>737</v>
      </c>
      <c r="C136" s="1925">
        <v>5522</v>
      </c>
      <c r="E136" s="1958"/>
    </row>
    <row r="137" spans="1:5" ht="15.75">
      <c r="A137" s="1925">
        <v>5524</v>
      </c>
      <c r="B137" s="1911" t="s">
        <v>738</v>
      </c>
      <c r="C137" s="1925">
        <v>5524</v>
      </c>
      <c r="E137" s="1958"/>
    </row>
    <row r="138" spans="1:5" ht="15.75">
      <c r="A138" s="1925">
        <v>5525</v>
      </c>
      <c r="B138" s="1918" t="s">
        <v>739</v>
      </c>
      <c r="C138" s="1925">
        <v>5525</v>
      </c>
      <c r="E138" s="1958"/>
    </row>
    <row r="139" spans="1:5" ht="15.75">
      <c r="A139" s="1925">
        <v>5526</v>
      </c>
      <c r="B139" s="1915" t="s">
        <v>740</v>
      </c>
      <c r="C139" s="1925">
        <v>5526</v>
      </c>
      <c r="E139" s="1958"/>
    </row>
    <row r="140" spans="1:5" ht="15.75">
      <c r="A140" s="1925">
        <v>5527</v>
      </c>
      <c r="B140" s="1915" t="s">
        <v>741</v>
      </c>
      <c r="C140" s="1925">
        <v>5527</v>
      </c>
      <c r="E140" s="1958"/>
    </row>
    <row r="141" spans="1:5" ht="15.75">
      <c r="A141" s="1925">
        <v>5528</v>
      </c>
      <c r="B141" s="1915" t="s">
        <v>742</v>
      </c>
      <c r="C141" s="1925">
        <v>5528</v>
      </c>
      <c r="E141" s="1958"/>
    </row>
    <row r="142" spans="1:5" ht="15.75">
      <c r="A142" s="1925">
        <v>5529</v>
      </c>
      <c r="B142" s="1915" t="s">
        <v>743</v>
      </c>
      <c r="C142" s="1925">
        <v>5529</v>
      </c>
      <c r="E142" s="1958"/>
    </row>
    <row r="143" spans="1:5" ht="15.75">
      <c r="A143" s="1925">
        <v>5530</v>
      </c>
      <c r="B143" s="1915" t="s">
        <v>744</v>
      </c>
      <c r="C143" s="1925">
        <v>5530</v>
      </c>
      <c r="E143" s="1958"/>
    </row>
    <row r="144" spans="1:5" ht="15.75">
      <c r="A144" s="1925">
        <v>5531</v>
      </c>
      <c r="B144" s="1918" t="s">
        <v>745</v>
      </c>
      <c r="C144" s="1925">
        <v>5531</v>
      </c>
      <c r="E144" s="1958"/>
    </row>
    <row r="145" spans="1:5" ht="15.75">
      <c r="A145" s="1925">
        <v>5532</v>
      </c>
      <c r="B145" s="1922" t="s">
        <v>746</v>
      </c>
      <c r="C145" s="1925">
        <v>5532</v>
      </c>
      <c r="E145" s="1958"/>
    </row>
    <row r="146" spans="1:5" ht="15.75">
      <c r="A146" s="1925">
        <v>5533</v>
      </c>
      <c r="B146" s="1922" t="s">
        <v>747</v>
      </c>
      <c r="C146" s="1925">
        <v>5533</v>
      </c>
      <c r="E146" s="1958"/>
    </row>
    <row r="147" spans="1:5" ht="15.75">
      <c r="A147" s="1926">
        <v>5534</v>
      </c>
      <c r="B147" s="1922" t="s">
        <v>748</v>
      </c>
      <c r="C147" s="1926">
        <v>5534</v>
      </c>
      <c r="E147" s="1958"/>
    </row>
    <row r="148" spans="1:5" ht="15.75">
      <c r="A148" s="1926">
        <v>5535</v>
      </c>
      <c r="B148" s="1922" t="s">
        <v>749</v>
      </c>
      <c r="C148" s="1926">
        <v>5535</v>
      </c>
      <c r="E148" s="1958"/>
    </row>
    <row r="149" spans="1:5" ht="15.75">
      <c r="A149" s="1925">
        <v>5538</v>
      </c>
      <c r="B149" s="1918" t="s">
        <v>750</v>
      </c>
      <c r="C149" s="1925">
        <v>5538</v>
      </c>
      <c r="E149" s="1958"/>
    </row>
    <row r="150" spans="1:5" ht="15.75">
      <c r="A150" s="1925">
        <v>5540</v>
      </c>
      <c r="B150" s="1922" t="s">
        <v>751</v>
      </c>
      <c r="C150" s="1925">
        <v>5540</v>
      </c>
      <c r="E150" s="1958"/>
    </row>
    <row r="151" spans="1:5" ht="15.75">
      <c r="A151" s="1925">
        <v>5541</v>
      </c>
      <c r="B151" s="1922" t="s">
        <v>752</v>
      </c>
      <c r="C151" s="1925">
        <v>5541</v>
      </c>
      <c r="E151" s="1958"/>
    </row>
    <row r="152" spans="1:5" ht="15.75">
      <c r="A152" s="1925">
        <v>5545</v>
      </c>
      <c r="B152" s="1922" t="s">
        <v>753</v>
      </c>
      <c r="C152" s="1925">
        <v>5545</v>
      </c>
      <c r="E152" s="1958"/>
    </row>
    <row r="153" spans="1:5" ht="15.75">
      <c r="A153" s="1925">
        <v>5546</v>
      </c>
      <c r="B153" s="1922" t="s">
        <v>754</v>
      </c>
      <c r="C153" s="1925">
        <v>5546</v>
      </c>
      <c r="E153" s="1958"/>
    </row>
    <row r="154" spans="1:5" ht="15.75">
      <c r="A154" s="1925">
        <v>5547</v>
      </c>
      <c r="B154" s="1922" t="s">
        <v>755</v>
      </c>
      <c r="C154" s="1925">
        <v>5547</v>
      </c>
      <c r="E154" s="1958"/>
    </row>
    <row r="155" spans="1:5" ht="15.75">
      <c r="A155" s="1925">
        <v>5548</v>
      </c>
      <c r="B155" s="1922" t="s">
        <v>756</v>
      </c>
      <c r="C155" s="1925">
        <v>5548</v>
      </c>
      <c r="E155" s="1958"/>
    </row>
    <row r="156" spans="1:5" ht="15.75">
      <c r="A156" s="1925">
        <v>5550</v>
      </c>
      <c r="B156" s="1922" t="s">
        <v>757</v>
      </c>
      <c r="C156" s="1925">
        <v>5550</v>
      </c>
      <c r="E156" s="1958"/>
    </row>
    <row r="157" spans="1:5" ht="15.75">
      <c r="A157" s="1925">
        <v>5551</v>
      </c>
      <c r="B157" s="1922" t="s">
        <v>758</v>
      </c>
      <c r="C157" s="1925">
        <v>5551</v>
      </c>
      <c r="E157" s="1958"/>
    </row>
    <row r="158" spans="1:5" ht="15.75">
      <c r="A158" s="1925">
        <v>5553</v>
      </c>
      <c r="B158" s="1922" t="s">
        <v>759</v>
      </c>
      <c r="C158" s="1925">
        <v>5553</v>
      </c>
      <c r="E158" s="1958"/>
    </row>
    <row r="159" spans="1:5" ht="15.75">
      <c r="A159" s="1925">
        <v>5554</v>
      </c>
      <c r="B159" s="1918" t="s">
        <v>760</v>
      </c>
      <c r="C159" s="1925">
        <v>5554</v>
      </c>
      <c r="E159" s="1958"/>
    </row>
    <row r="160" spans="1:5" ht="15.75">
      <c r="A160" s="1925">
        <v>5556</v>
      </c>
      <c r="B160" s="1914" t="s">
        <v>761</v>
      </c>
      <c r="C160" s="1925">
        <v>5556</v>
      </c>
      <c r="E160" s="1958"/>
    </row>
    <row r="161" spans="1:5" ht="15.75">
      <c r="A161" s="1925">
        <v>5561</v>
      </c>
      <c r="B161" s="1923" t="s">
        <v>762</v>
      </c>
      <c r="C161" s="1925">
        <v>5561</v>
      </c>
      <c r="E161" s="1958"/>
    </row>
    <row r="162" spans="1:5" ht="15.75">
      <c r="A162" s="1925">
        <v>5562</v>
      </c>
      <c r="B162" s="1923" t="s">
        <v>763</v>
      </c>
      <c r="C162" s="1925">
        <v>5562</v>
      </c>
      <c r="E162" s="1958"/>
    </row>
    <row r="163" spans="1:5" ht="15.75">
      <c r="A163" s="1925">
        <v>5588</v>
      </c>
      <c r="B163" s="1913" t="s">
        <v>764</v>
      </c>
      <c r="C163" s="1925">
        <v>5588</v>
      </c>
      <c r="E163" s="1958"/>
    </row>
    <row r="164" spans="1:5" ht="15.75">
      <c r="A164" s="1925">
        <v>5589</v>
      </c>
      <c r="B164" s="1913" t="s">
        <v>765</v>
      </c>
      <c r="C164" s="1925">
        <v>5589</v>
      </c>
      <c r="E164" s="1958"/>
    </row>
    <row r="165" spans="1:5" ht="15.75">
      <c r="A165" s="1925">
        <v>6601</v>
      </c>
      <c r="B165" s="1913" t="s">
        <v>766</v>
      </c>
      <c r="C165" s="1925">
        <v>6601</v>
      </c>
      <c r="E165" s="1958"/>
    </row>
    <row r="166" spans="1:5" ht="15.75">
      <c r="A166" s="1925">
        <v>6602</v>
      </c>
      <c r="B166" s="1914" t="s">
        <v>767</v>
      </c>
      <c r="C166" s="1925">
        <v>6602</v>
      </c>
      <c r="E166" s="1958"/>
    </row>
    <row r="167" spans="1:5" ht="15.75">
      <c r="A167" s="1925">
        <v>6603</v>
      </c>
      <c r="B167" s="1914" t="s">
        <v>768</v>
      </c>
      <c r="C167" s="1925">
        <v>6603</v>
      </c>
      <c r="E167" s="1958"/>
    </row>
    <row r="168" spans="1:5" ht="15.75">
      <c r="A168" s="1925">
        <v>6604</v>
      </c>
      <c r="B168" s="1914" t="s">
        <v>769</v>
      </c>
      <c r="C168" s="1925">
        <v>6604</v>
      </c>
      <c r="E168" s="1958"/>
    </row>
    <row r="169" spans="1:5" ht="15.75">
      <c r="A169" s="1925">
        <v>6605</v>
      </c>
      <c r="B169" s="1914" t="s">
        <v>770</v>
      </c>
      <c r="C169" s="1925">
        <v>6605</v>
      </c>
      <c r="E169" s="1958"/>
    </row>
    <row r="170" spans="1:5" ht="15.75">
      <c r="A170" s="1926">
        <v>6606</v>
      </c>
      <c r="B170" s="1916" t="s">
        <v>771</v>
      </c>
      <c r="C170" s="1926">
        <v>6606</v>
      </c>
      <c r="E170" s="1958"/>
    </row>
    <row r="171" spans="1:5" ht="15.75">
      <c r="A171" s="1925">
        <v>6618</v>
      </c>
      <c r="B171" s="1913" t="s">
        <v>772</v>
      </c>
      <c r="C171" s="1925">
        <v>6618</v>
      </c>
      <c r="E171" s="1958"/>
    </row>
    <row r="172" spans="1:5" ht="15.75">
      <c r="A172" s="1925">
        <v>6619</v>
      </c>
      <c r="B172" s="1914" t="s">
        <v>773</v>
      </c>
      <c r="C172" s="1925">
        <v>6619</v>
      </c>
      <c r="E172" s="1958"/>
    </row>
    <row r="173" spans="1:5" ht="15.75">
      <c r="A173" s="1925">
        <v>6621</v>
      </c>
      <c r="B173" s="1913" t="s">
        <v>774</v>
      </c>
      <c r="C173" s="1925">
        <v>6621</v>
      </c>
      <c r="E173" s="1958"/>
    </row>
    <row r="174" spans="1:5" ht="15.75">
      <c r="A174" s="1925">
        <v>6622</v>
      </c>
      <c r="B174" s="1914" t="s">
        <v>775</v>
      </c>
      <c r="C174" s="1925">
        <v>6622</v>
      </c>
      <c r="E174" s="1958"/>
    </row>
    <row r="175" spans="1:5" ht="15.75">
      <c r="A175" s="1925">
        <v>6623</v>
      </c>
      <c r="B175" s="1914" t="s">
        <v>776</v>
      </c>
      <c r="C175" s="1925">
        <v>6623</v>
      </c>
      <c r="E175" s="1958"/>
    </row>
    <row r="176" spans="1:5" ht="15.75">
      <c r="A176" s="1925">
        <v>6624</v>
      </c>
      <c r="B176" s="1914" t="s">
        <v>777</v>
      </c>
      <c r="C176" s="1925">
        <v>6624</v>
      </c>
      <c r="E176" s="1958"/>
    </row>
    <row r="177" spans="1:5" ht="15.75">
      <c r="A177" s="1925">
        <v>6625</v>
      </c>
      <c r="B177" s="1915" t="s">
        <v>778</v>
      </c>
      <c r="C177" s="1925">
        <v>6625</v>
      </c>
      <c r="E177" s="1958"/>
    </row>
    <row r="178" spans="1:5" ht="15.75">
      <c r="A178" s="1925">
        <v>6626</v>
      </c>
      <c r="B178" s="1915" t="s">
        <v>1619</v>
      </c>
      <c r="C178" s="1925">
        <v>6626</v>
      </c>
      <c r="E178" s="1958"/>
    </row>
    <row r="179" spans="1:5" ht="15.75">
      <c r="A179" s="1925">
        <v>6627</v>
      </c>
      <c r="B179" s="1915" t="s">
        <v>1620</v>
      </c>
      <c r="C179" s="1925">
        <v>6627</v>
      </c>
      <c r="E179" s="1958"/>
    </row>
    <row r="180" spans="1:5" ht="15.75">
      <c r="A180" s="1925">
        <v>6628</v>
      </c>
      <c r="B180" s="1921" t="s">
        <v>1621</v>
      </c>
      <c r="C180" s="1925">
        <v>6628</v>
      </c>
      <c r="E180" s="1958"/>
    </row>
    <row r="181" spans="1:5" ht="15.75">
      <c r="A181" s="1925">
        <v>6629</v>
      </c>
      <c r="B181" s="1923" t="s">
        <v>1622</v>
      </c>
      <c r="C181" s="1925">
        <v>6629</v>
      </c>
      <c r="E181" s="1958"/>
    </row>
    <row r="182" spans="1:5" ht="15.75">
      <c r="A182" s="1927">
        <v>7701</v>
      </c>
      <c r="B182" s="1913" t="s">
        <v>1623</v>
      </c>
      <c r="C182" s="1927">
        <v>7701</v>
      </c>
      <c r="E182" s="1958"/>
    </row>
    <row r="183" spans="1:5" ht="15.75">
      <c r="A183" s="1925">
        <v>7708</v>
      </c>
      <c r="B183" s="1913" t="s">
        <v>1624</v>
      </c>
      <c r="C183" s="1925">
        <v>7708</v>
      </c>
      <c r="E183" s="1958"/>
    </row>
    <row r="184" spans="1:5" ht="15.75">
      <c r="A184" s="1925">
        <v>7711</v>
      </c>
      <c r="B184" s="1916" t="s">
        <v>1625</v>
      </c>
      <c r="C184" s="1925">
        <v>7711</v>
      </c>
      <c r="E184" s="1958"/>
    </row>
    <row r="185" spans="1:5" ht="15.75">
      <c r="A185" s="1925">
        <v>7712</v>
      </c>
      <c r="B185" s="1913" t="s">
        <v>1626</v>
      </c>
      <c r="C185" s="1925">
        <v>7712</v>
      </c>
      <c r="E185" s="1958"/>
    </row>
    <row r="186" spans="1:5" ht="15.75">
      <c r="A186" s="1925">
        <v>7713</v>
      </c>
      <c r="B186" s="1924" t="s">
        <v>1627</v>
      </c>
      <c r="C186" s="1925">
        <v>7713</v>
      </c>
      <c r="E186" s="1958"/>
    </row>
    <row r="187" spans="1:5" ht="15.75">
      <c r="A187" s="1925">
        <v>7714</v>
      </c>
      <c r="B187" s="1912" t="s">
        <v>1628</v>
      </c>
      <c r="C187" s="1925">
        <v>7714</v>
      </c>
      <c r="E187" s="1958"/>
    </row>
    <row r="188" spans="1:5" ht="15.75">
      <c r="A188" s="1925">
        <v>7718</v>
      </c>
      <c r="B188" s="1913" t="s">
        <v>1629</v>
      </c>
      <c r="C188" s="1925">
        <v>7718</v>
      </c>
      <c r="E188" s="1958"/>
    </row>
    <row r="189" spans="1:5" ht="15.75">
      <c r="A189" s="1925">
        <v>7719</v>
      </c>
      <c r="B189" s="1914" t="s">
        <v>1630</v>
      </c>
      <c r="C189" s="1925">
        <v>7719</v>
      </c>
      <c r="E189" s="1958"/>
    </row>
    <row r="190" spans="1:5" ht="15.75">
      <c r="A190" s="1925">
        <v>7731</v>
      </c>
      <c r="B190" s="1913" t="s">
        <v>1631</v>
      </c>
      <c r="C190" s="1925">
        <v>7731</v>
      </c>
      <c r="E190" s="1958"/>
    </row>
    <row r="191" spans="1:5" ht="15.75">
      <c r="A191" s="1925">
        <v>7732</v>
      </c>
      <c r="B191" s="1914" t="s">
        <v>1632</v>
      </c>
      <c r="C191" s="1925">
        <v>7732</v>
      </c>
      <c r="E191" s="1958"/>
    </row>
    <row r="192" spans="1:5" ht="15.75">
      <c r="A192" s="1925">
        <v>7733</v>
      </c>
      <c r="B192" s="1914" t="s">
        <v>1633</v>
      </c>
      <c r="C192" s="1925">
        <v>7733</v>
      </c>
      <c r="E192" s="1958"/>
    </row>
    <row r="193" spans="1:5" ht="15.75">
      <c r="A193" s="1925">
        <v>7735</v>
      </c>
      <c r="B193" s="1914" t="s">
        <v>1634</v>
      </c>
      <c r="C193" s="1925">
        <v>7735</v>
      </c>
      <c r="E193" s="1958"/>
    </row>
    <row r="194" spans="1:5" ht="15.75">
      <c r="A194" s="1925">
        <v>7736</v>
      </c>
      <c r="B194" s="1913" t="s">
        <v>1635</v>
      </c>
      <c r="C194" s="1925">
        <v>7736</v>
      </c>
      <c r="E194" s="1958"/>
    </row>
    <row r="195" spans="1:5" ht="15.75">
      <c r="A195" s="1925">
        <v>7737</v>
      </c>
      <c r="B195" s="1914" t="s">
        <v>1636</v>
      </c>
      <c r="C195" s="1925">
        <v>7737</v>
      </c>
      <c r="E195" s="1958"/>
    </row>
    <row r="196" spans="1:5" ht="15.75">
      <c r="A196" s="1925">
        <v>7738</v>
      </c>
      <c r="B196" s="1914" t="s">
        <v>1637</v>
      </c>
      <c r="C196" s="1925">
        <v>7738</v>
      </c>
      <c r="E196" s="1958"/>
    </row>
    <row r="197" spans="1:5" ht="15.75">
      <c r="A197" s="1925">
        <v>7739</v>
      </c>
      <c r="B197" s="1918" t="s">
        <v>1638</v>
      </c>
      <c r="C197" s="1925">
        <v>7739</v>
      </c>
      <c r="E197" s="1958"/>
    </row>
    <row r="198" spans="1:5" ht="15.75">
      <c r="A198" s="1925">
        <v>7740</v>
      </c>
      <c r="B198" s="1918" t="s">
        <v>1639</v>
      </c>
      <c r="C198" s="1925">
        <v>7740</v>
      </c>
      <c r="E198" s="1958"/>
    </row>
    <row r="199" spans="1:5" ht="15.75">
      <c r="A199" s="1925">
        <v>7741</v>
      </c>
      <c r="B199" s="1914" t="s">
        <v>1640</v>
      </c>
      <c r="C199" s="1925">
        <v>7741</v>
      </c>
      <c r="E199" s="1958"/>
    </row>
    <row r="200" spans="1:5" ht="15.75">
      <c r="A200" s="1925">
        <v>7742</v>
      </c>
      <c r="B200" s="1914" t="s">
        <v>1641</v>
      </c>
      <c r="C200" s="1925">
        <v>7742</v>
      </c>
      <c r="E200" s="1958"/>
    </row>
    <row r="201" spans="1:5" ht="15.75">
      <c r="A201" s="1925">
        <v>7743</v>
      </c>
      <c r="B201" s="1914" t="s">
        <v>1642</v>
      </c>
      <c r="C201" s="1925">
        <v>7743</v>
      </c>
      <c r="E201" s="1958"/>
    </row>
    <row r="202" spans="1:5" ht="15.75">
      <c r="A202" s="1925">
        <v>7744</v>
      </c>
      <c r="B202" s="1923" t="s">
        <v>1643</v>
      </c>
      <c r="C202" s="1925">
        <v>7744</v>
      </c>
      <c r="E202" s="1958"/>
    </row>
    <row r="203" spans="1:5" ht="15.75">
      <c r="A203" s="1925">
        <v>7745</v>
      </c>
      <c r="B203" s="1914" t="s">
        <v>1644</v>
      </c>
      <c r="C203" s="1925">
        <v>7745</v>
      </c>
      <c r="E203" s="1958"/>
    </row>
    <row r="204" spans="1:5" ht="15.75">
      <c r="A204" s="1925">
        <v>7746</v>
      </c>
      <c r="B204" s="1914" t="s">
        <v>1645</v>
      </c>
      <c r="C204" s="1925">
        <v>7746</v>
      </c>
      <c r="E204" s="1958"/>
    </row>
    <row r="205" spans="1:5" ht="15.75">
      <c r="A205" s="1925">
        <v>7747</v>
      </c>
      <c r="B205" s="1913" t="s">
        <v>1646</v>
      </c>
      <c r="C205" s="1925">
        <v>7747</v>
      </c>
      <c r="E205" s="1958"/>
    </row>
    <row r="206" spans="1:5" ht="15.75">
      <c r="A206" s="1925">
        <v>7748</v>
      </c>
      <c r="B206" s="1916" t="s">
        <v>1647</v>
      </c>
      <c r="C206" s="1925">
        <v>7748</v>
      </c>
      <c r="E206" s="1958"/>
    </row>
    <row r="207" spans="1:5" ht="15.75">
      <c r="A207" s="1925">
        <v>7751</v>
      </c>
      <c r="B207" s="1914" t="s">
        <v>1648</v>
      </c>
      <c r="C207" s="1925">
        <v>7751</v>
      </c>
      <c r="E207" s="1958"/>
    </row>
    <row r="208" spans="1:5" ht="15.75">
      <c r="A208" s="1925">
        <v>7752</v>
      </c>
      <c r="B208" s="1914" t="s">
        <v>1649</v>
      </c>
      <c r="C208" s="1925">
        <v>7752</v>
      </c>
      <c r="E208" s="1958"/>
    </row>
    <row r="209" spans="1:5" ht="15.75">
      <c r="A209" s="1925">
        <v>7755</v>
      </c>
      <c r="B209" s="1915" t="s">
        <v>1650</v>
      </c>
      <c r="C209" s="1925">
        <v>7755</v>
      </c>
      <c r="E209" s="1958"/>
    </row>
    <row r="210" spans="1:5" ht="15.75">
      <c r="A210" s="1925">
        <v>7758</v>
      </c>
      <c r="B210" s="1913" t="s">
        <v>1651</v>
      </c>
      <c r="C210" s="1925">
        <v>7758</v>
      </c>
      <c r="E210" s="1958"/>
    </row>
    <row r="211" spans="1:5" ht="15.75">
      <c r="A211" s="1925">
        <v>7759</v>
      </c>
      <c r="B211" s="1914" t="s">
        <v>1652</v>
      </c>
      <c r="C211" s="1925">
        <v>7759</v>
      </c>
      <c r="E211" s="1958"/>
    </row>
    <row r="212" spans="1:5" ht="15.75">
      <c r="A212" s="1925">
        <v>7761</v>
      </c>
      <c r="B212" s="1913" t="s">
        <v>1653</v>
      </c>
      <c r="C212" s="1925">
        <v>7761</v>
      </c>
      <c r="E212" s="1958"/>
    </row>
    <row r="213" spans="1:5" ht="15.75">
      <c r="A213" s="1925">
        <v>7762</v>
      </c>
      <c r="B213" s="1913" t="s">
        <v>1654</v>
      </c>
      <c r="C213" s="1925">
        <v>7762</v>
      </c>
      <c r="E213" s="1958"/>
    </row>
    <row r="214" spans="1:5" ht="15.75">
      <c r="A214" s="1925">
        <v>7768</v>
      </c>
      <c r="B214" s="1913" t="s">
        <v>1655</v>
      </c>
      <c r="C214" s="1925">
        <v>7768</v>
      </c>
      <c r="E214" s="1958"/>
    </row>
    <row r="215" spans="1:5" ht="15.75">
      <c r="A215" s="1925">
        <v>8801</v>
      </c>
      <c r="B215" s="1916" t="s">
        <v>1656</v>
      </c>
      <c r="C215" s="1925">
        <v>8801</v>
      </c>
      <c r="E215" s="1958"/>
    </row>
    <row r="216" spans="1:5" ht="15.75">
      <c r="A216" s="1925">
        <v>8802</v>
      </c>
      <c r="B216" s="1913" t="s">
        <v>1657</v>
      </c>
      <c r="C216" s="1925">
        <v>8802</v>
      </c>
      <c r="E216" s="1958"/>
    </row>
    <row r="217" spans="1:5" ht="15.75">
      <c r="A217" s="1925">
        <v>8803</v>
      </c>
      <c r="B217" s="1913" t="s">
        <v>1658</v>
      </c>
      <c r="C217" s="1925">
        <v>8803</v>
      </c>
      <c r="E217" s="1958"/>
    </row>
    <row r="218" spans="1:5" ht="15.75">
      <c r="A218" s="1925">
        <v>8804</v>
      </c>
      <c r="B218" s="1913" t="s">
        <v>1659</v>
      </c>
      <c r="C218" s="1925">
        <v>8804</v>
      </c>
      <c r="E218" s="1958"/>
    </row>
    <row r="219" spans="1:5" ht="15.75">
      <c r="A219" s="1925">
        <v>8805</v>
      </c>
      <c r="B219" s="1915" t="s">
        <v>1660</v>
      </c>
      <c r="C219" s="1925">
        <v>8805</v>
      </c>
      <c r="E219" s="1958"/>
    </row>
    <row r="220" spans="1:5" ht="15.75">
      <c r="A220" s="1925">
        <v>8807</v>
      </c>
      <c r="B220" s="1921" t="s">
        <v>1661</v>
      </c>
      <c r="C220" s="1925">
        <v>8807</v>
      </c>
      <c r="E220" s="1958"/>
    </row>
    <row r="221" spans="1:5" ht="15.75">
      <c r="A221" s="1925">
        <v>8808</v>
      </c>
      <c r="B221" s="1914" t="s">
        <v>1662</v>
      </c>
      <c r="C221" s="1925">
        <v>8808</v>
      </c>
      <c r="E221" s="1958"/>
    </row>
    <row r="222" spans="1:5" ht="15.75">
      <c r="A222" s="1925">
        <v>8809</v>
      </c>
      <c r="B222" s="1914" t="s">
        <v>1663</v>
      </c>
      <c r="C222" s="1925">
        <v>8809</v>
      </c>
      <c r="E222" s="1958"/>
    </row>
    <row r="223" spans="1:5" ht="15.75">
      <c r="A223" s="1925">
        <v>8811</v>
      </c>
      <c r="B223" s="1913" t="s">
        <v>1664</v>
      </c>
      <c r="C223" s="1925">
        <v>8811</v>
      </c>
      <c r="E223" s="1958"/>
    </row>
    <row r="224" spans="1:5" ht="15.75">
      <c r="A224" s="1925">
        <v>8813</v>
      </c>
      <c r="B224" s="1914" t="s">
        <v>1665</v>
      </c>
      <c r="C224" s="1925">
        <v>8813</v>
      </c>
      <c r="E224" s="1958"/>
    </row>
    <row r="225" spans="1:5" ht="15.75">
      <c r="A225" s="1925">
        <v>8814</v>
      </c>
      <c r="B225" s="1913" t="s">
        <v>1666</v>
      </c>
      <c r="C225" s="1925">
        <v>8814</v>
      </c>
      <c r="E225" s="1958"/>
    </row>
    <row r="226" spans="1:5" ht="15.75">
      <c r="A226" s="1925">
        <v>8815</v>
      </c>
      <c r="B226" s="1913" t="s">
        <v>1667</v>
      </c>
      <c r="C226" s="1925">
        <v>8815</v>
      </c>
      <c r="E226" s="1958"/>
    </row>
    <row r="227" spans="1:5" ht="15.75">
      <c r="A227" s="1925">
        <v>8816</v>
      </c>
      <c r="B227" s="1914" t="s">
        <v>1668</v>
      </c>
      <c r="C227" s="1925">
        <v>8816</v>
      </c>
      <c r="E227" s="1958"/>
    </row>
    <row r="228" spans="1:5" ht="15.75">
      <c r="A228" s="1925">
        <v>8817</v>
      </c>
      <c r="B228" s="1914" t="s">
        <v>1669</v>
      </c>
      <c r="C228" s="1925">
        <v>8817</v>
      </c>
      <c r="E228" s="1958"/>
    </row>
    <row r="229" spans="1:5" ht="15.75">
      <c r="A229" s="1925">
        <v>8821</v>
      </c>
      <c r="B229" s="1914" t="s">
        <v>1670</v>
      </c>
      <c r="C229" s="1925">
        <v>8821</v>
      </c>
      <c r="E229" s="1958"/>
    </row>
    <row r="230" spans="1:5" ht="15.75">
      <c r="A230" s="1925">
        <v>8824</v>
      </c>
      <c r="B230" s="1916" t="s">
        <v>1671</v>
      </c>
      <c r="C230" s="1925">
        <v>8824</v>
      </c>
      <c r="E230" s="1958"/>
    </row>
    <row r="231" spans="1:5" ht="15.75">
      <c r="A231" s="1925">
        <v>8825</v>
      </c>
      <c r="B231" s="1916" t="s">
        <v>1672</v>
      </c>
      <c r="C231" s="1925">
        <v>8825</v>
      </c>
      <c r="E231" s="1958"/>
    </row>
    <row r="232" spans="1:5" ht="15.75">
      <c r="A232" s="1925">
        <v>8826</v>
      </c>
      <c r="B232" s="1916" t="s">
        <v>1673</v>
      </c>
      <c r="C232" s="1925">
        <v>8826</v>
      </c>
      <c r="E232" s="1958"/>
    </row>
    <row r="233" spans="1:5" ht="15.75">
      <c r="A233" s="1925">
        <v>8827</v>
      </c>
      <c r="B233" s="1916" t="s">
        <v>1674</v>
      </c>
      <c r="C233" s="1925">
        <v>8827</v>
      </c>
      <c r="E233" s="1958"/>
    </row>
    <row r="234" spans="1:5" ht="15.75">
      <c r="A234" s="1925">
        <v>8828</v>
      </c>
      <c r="B234" s="1913" t="s">
        <v>1675</v>
      </c>
      <c r="C234" s="1925">
        <v>8828</v>
      </c>
      <c r="E234" s="1958"/>
    </row>
    <row r="235" spans="1:5" ht="15.75">
      <c r="A235" s="1925">
        <v>8829</v>
      </c>
      <c r="B235" s="1913" t="s">
        <v>1676</v>
      </c>
      <c r="C235" s="1925">
        <v>8829</v>
      </c>
      <c r="E235" s="1958"/>
    </row>
    <row r="236" spans="1:5" ht="15.75">
      <c r="A236" s="1925">
        <v>8831</v>
      </c>
      <c r="B236" s="1913" t="s">
        <v>1677</v>
      </c>
      <c r="C236" s="1925">
        <v>8831</v>
      </c>
      <c r="E236" s="1958"/>
    </row>
    <row r="237" spans="1:5" ht="15.75">
      <c r="A237" s="1925">
        <v>8832</v>
      </c>
      <c r="B237" s="1914" t="s">
        <v>1678</v>
      </c>
      <c r="C237" s="1925">
        <v>8832</v>
      </c>
      <c r="E237" s="1958"/>
    </row>
    <row r="238" spans="1:5" ht="15.75">
      <c r="A238" s="1925">
        <v>8833</v>
      </c>
      <c r="B238" s="1913" t="s">
        <v>1679</v>
      </c>
      <c r="C238" s="1925">
        <v>8833</v>
      </c>
      <c r="E238" s="1958"/>
    </row>
    <row r="239" spans="1:5" ht="15.75">
      <c r="A239" s="1925">
        <v>8834</v>
      </c>
      <c r="B239" s="1914" t="s">
        <v>1680</v>
      </c>
      <c r="C239" s="1925">
        <v>8834</v>
      </c>
      <c r="E239" s="1958"/>
    </row>
    <row r="240" spans="1:5" ht="15.75">
      <c r="A240" s="1925">
        <v>8835</v>
      </c>
      <c r="B240" s="1914" t="s">
        <v>1681</v>
      </c>
      <c r="C240" s="1925">
        <v>8835</v>
      </c>
      <c r="E240" s="1958"/>
    </row>
    <row r="241" spans="1:5" ht="15.75">
      <c r="A241" s="1925">
        <v>8836</v>
      </c>
      <c r="B241" s="1913" t="s">
        <v>1682</v>
      </c>
      <c r="C241" s="1925">
        <v>8836</v>
      </c>
      <c r="E241" s="1958"/>
    </row>
    <row r="242" spans="1:5" ht="15.75">
      <c r="A242" s="1925">
        <v>8837</v>
      </c>
      <c r="B242" s="1913" t="s">
        <v>1683</v>
      </c>
      <c r="C242" s="1925">
        <v>8837</v>
      </c>
      <c r="E242" s="1958"/>
    </row>
    <row r="243" spans="1:5" ht="15.75">
      <c r="A243" s="1925">
        <v>8838</v>
      </c>
      <c r="B243" s="1913" t="s">
        <v>1684</v>
      </c>
      <c r="C243" s="1925">
        <v>8838</v>
      </c>
      <c r="E243" s="1958"/>
    </row>
    <row r="244" spans="1:5" ht="15.75">
      <c r="A244" s="1925">
        <v>8839</v>
      </c>
      <c r="B244" s="1914" t="s">
        <v>1685</v>
      </c>
      <c r="C244" s="1925">
        <v>8839</v>
      </c>
      <c r="E244" s="1958"/>
    </row>
    <row r="245" spans="1:5" ht="15.75">
      <c r="A245" s="1925">
        <v>8845</v>
      </c>
      <c r="B245" s="1915" t="s">
        <v>1686</v>
      </c>
      <c r="C245" s="1925">
        <v>8845</v>
      </c>
      <c r="E245" s="1958"/>
    </row>
    <row r="246" spans="1:5" ht="15.75">
      <c r="A246" s="1925">
        <v>8848</v>
      </c>
      <c r="B246" s="1921" t="s">
        <v>1687</v>
      </c>
      <c r="C246" s="1925">
        <v>8848</v>
      </c>
      <c r="E246" s="1958"/>
    </row>
    <row r="247" spans="1:5" ht="15.75">
      <c r="A247" s="1925">
        <v>8849</v>
      </c>
      <c r="B247" s="1913" t="s">
        <v>1688</v>
      </c>
      <c r="C247" s="1925">
        <v>8849</v>
      </c>
      <c r="E247" s="1958"/>
    </row>
    <row r="248" spans="1:5" ht="15.75">
      <c r="A248" s="1925">
        <v>8851</v>
      </c>
      <c r="B248" s="1913" t="s">
        <v>1689</v>
      </c>
      <c r="C248" s="1925">
        <v>8851</v>
      </c>
      <c r="E248" s="1958"/>
    </row>
    <row r="249" spans="1:5" ht="15.75">
      <c r="A249" s="1925">
        <v>8852</v>
      </c>
      <c r="B249" s="1913" t="s">
        <v>1690</v>
      </c>
      <c r="C249" s="1925">
        <v>8852</v>
      </c>
      <c r="E249" s="1958"/>
    </row>
    <row r="250" spans="1:5" ht="15.75">
      <c r="A250" s="1925">
        <v>8853</v>
      </c>
      <c r="B250" s="1913" t="s">
        <v>1691</v>
      </c>
      <c r="C250" s="1925">
        <v>8853</v>
      </c>
      <c r="E250" s="1958"/>
    </row>
    <row r="251" spans="1:5" ht="15.75">
      <c r="A251" s="1925">
        <v>8855</v>
      </c>
      <c r="B251" s="1915" t="s">
        <v>1692</v>
      </c>
      <c r="C251" s="1925">
        <v>8855</v>
      </c>
      <c r="E251" s="1958"/>
    </row>
    <row r="252" spans="1:5" ht="15.75">
      <c r="A252" s="1925">
        <v>8858</v>
      </c>
      <c r="B252" s="1923" t="s">
        <v>1693</v>
      </c>
      <c r="C252" s="1925">
        <v>8858</v>
      </c>
      <c r="E252" s="1958"/>
    </row>
    <row r="253" spans="1:5" ht="15.75">
      <c r="A253" s="1925">
        <v>8859</v>
      </c>
      <c r="B253" s="1914" t="s">
        <v>1694</v>
      </c>
      <c r="C253" s="1925">
        <v>8859</v>
      </c>
      <c r="E253" s="1958"/>
    </row>
    <row r="254" spans="1:5" ht="15.75">
      <c r="A254" s="1925">
        <v>8861</v>
      </c>
      <c r="B254" s="1913" t="s">
        <v>1695</v>
      </c>
      <c r="C254" s="1925">
        <v>8861</v>
      </c>
      <c r="E254" s="1958"/>
    </row>
    <row r="255" spans="1:5" ht="15.75">
      <c r="A255" s="1925">
        <v>8862</v>
      </c>
      <c r="B255" s="1914" t="s">
        <v>1696</v>
      </c>
      <c r="C255" s="1925">
        <v>8862</v>
      </c>
      <c r="E255" s="1958"/>
    </row>
    <row r="256" spans="1:5" ht="15.75">
      <c r="A256" s="1925">
        <v>8863</v>
      </c>
      <c r="B256" s="1914" t="s">
        <v>1697</v>
      </c>
      <c r="C256" s="1925">
        <v>8863</v>
      </c>
      <c r="E256" s="1958"/>
    </row>
    <row r="257" spans="1:5" ht="15.75">
      <c r="A257" s="1925">
        <v>8864</v>
      </c>
      <c r="B257" s="1913" t="s">
        <v>1698</v>
      </c>
      <c r="C257" s="1925">
        <v>8864</v>
      </c>
      <c r="E257" s="1958"/>
    </row>
    <row r="258" spans="1:5" ht="15.75">
      <c r="A258" s="1925">
        <v>8865</v>
      </c>
      <c r="B258" s="1914" t="s">
        <v>1699</v>
      </c>
      <c r="C258" s="1925">
        <v>8865</v>
      </c>
      <c r="E258" s="1958"/>
    </row>
    <row r="259" spans="1:5" ht="15.75">
      <c r="A259" s="1925">
        <v>8866</v>
      </c>
      <c r="B259" s="1914" t="s">
        <v>2115</v>
      </c>
      <c r="C259" s="1925">
        <v>8866</v>
      </c>
      <c r="E259" s="1958"/>
    </row>
    <row r="260" spans="1:5" ht="15.75">
      <c r="A260" s="1925">
        <v>8867</v>
      </c>
      <c r="B260" s="1914" t="s">
        <v>2116</v>
      </c>
      <c r="C260" s="1925">
        <v>8867</v>
      </c>
      <c r="E260" s="1958"/>
    </row>
    <row r="261" spans="1:5" ht="15.75">
      <c r="A261" s="1925">
        <v>8868</v>
      </c>
      <c r="B261" s="1914" t="s">
        <v>2117</v>
      </c>
      <c r="C261" s="1925">
        <v>8868</v>
      </c>
      <c r="E261" s="1958"/>
    </row>
    <row r="262" spans="1:5" ht="15.75">
      <c r="A262" s="1925">
        <v>8869</v>
      </c>
      <c r="B262" s="1913" t="s">
        <v>2118</v>
      </c>
      <c r="C262" s="1925">
        <v>8869</v>
      </c>
      <c r="E262" s="1958"/>
    </row>
    <row r="263" spans="1:5" ht="15.75">
      <c r="A263" s="1925">
        <v>8871</v>
      </c>
      <c r="B263" s="1914" t="s">
        <v>2119</v>
      </c>
      <c r="C263" s="1925">
        <v>8871</v>
      </c>
      <c r="E263" s="1958"/>
    </row>
    <row r="264" spans="1:5" ht="15.75">
      <c r="A264" s="1925">
        <v>8872</v>
      </c>
      <c r="B264" s="1914" t="s">
        <v>1707</v>
      </c>
      <c r="C264" s="1925">
        <v>8872</v>
      </c>
      <c r="E264" s="1958"/>
    </row>
    <row r="265" spans="1:5" ht="15.75">
      <c r="A265" s="1925">
        <v>8873</v>
      </c>
      <c r="B265" s="1914" t="s">
        <v>1708</v>
      </c>
      <c r="C265" s="1925">
        <v>8873</v>
      </c>
      <c r="E265" s="1958"/>
    </row>
    <row r="266" spans="1:5" ht="15.75">
      <c r="A266" s="1925">
        <v>8875</v>
      </c>
      <c r="B266" s="1914" t="s">
        <v>1709</v>
      </c>
      <c r="C266" s="1925">
        <v>8875</v>
      </c>
      <c r="E266" s="1958"/>
    </row>
    <row r="267" spans="1:5" ht="15.75">
      <c r="A267" s="1925">
        <v>8876</v>
      </c>
      <c r="B267" s="1914" t="s">
        <v>1710</v>
      </c>
      <c r="C267" s="1925">
        <v>8876</v>
      </c>
      <c r="E267" s="1958"/>
    </row>
    <row r="268" spans="1:5" ht="15.75">
      <c r="A268" s="1925">
        <v>8877</v>
      </c>
      <c r="B268" s="1913" t="s">
        <v>1711</v>
      </c>
      <c r="C268" s="1925">
        <v>8877</v>
      </c>
      <c r="E268" s="1958"/>
    </row>
    <row r="269" spans="1:5" ht="15.75">
      <c r="A269" s="1925">
        <v>8878</v>
      </c>
      <c r="B269" s="1923" t="s">
        <v>1712</v>
      </c>
      <c r="C269" s="1925">
        <v>8878</v>
      </c>
      <c r="E269" s="1958"/>
    </row>
    <row r="270" spans="1:5" ht="15.75">
      <c r="A270" s="1925">
        <v>8885</v>
      </c>
      <c r="B270" s="1916" t="s">
        <v>1713</v>
      </c>
      <c r="C270" s="1925">
        <v>8885</v>
      </c>
      <c r="E270" s="1958"/>
    </row>
    <row r="271" spans="1:5" ht="15.75">
      <c r="A271" s="1925">
        <v>8888</v>
      </c>
      <c r="B271" s="1913" t="s">
        <v>1714</v>
      </c>
      <c r="C271" s="1925">
        <v>8888</v>
      </c>
      <c r="E271" s="1958"/>
    </row>
    <row r="272" spans="1:5" ht="15.75">
      <c r="A272" s="1925">
        <v>8897</v>
      </c>
      <c r="B272" s="1913" t="s">
        <v>1715</v>
      </c>
      <c r="C272" s="1925">
        <v>8897</v>
      </c>
      <c r="E272" s="1958"/>
    </row>
    <row r="273" spans="1:5" ht="15.75">
      <c r="A273" s="1925">
        <v>8898</v>
      </c>
      <c r="B273" s="1913" t="s">
        <v>1716</v>
      </c>
      <c r="C273" s="1925">
        <v>8898</v>
      </c>
      <c r="E273" s="1958"/>
    </row>
    <row r="274" spans="1:5" ht="15.75">
      <c r="A274" s="1925">
        <v>9910</v>
      </c>
      <c r="B274" s="1916" t="s">
        <v>1717</v>
      </c>
      <c r="C274" s="1925">
        <v>9910</v>
      </c>
      <c r="E274" s="1958"/>
    </row>
    <row r="275" spans="1:5" ht="15.75">
      <c r="A275" s="1925">
        <v>9997</v>
      </c>
      <c r="B275" s="1913" t="s">
        <v>1718</v>
      </c>
      <c r="C275" s="1925">
        <v>9997</v>
      </c>
      <c r="E275" s="1958"/>
    </row>
    <row r="276" spans="1:5" ht="15.75">
      <c r="A276" s="1925">
        <v>9998</v>
      </c>
      <c r="B276" s="1913" t="s">
        <v>1719</v>
      </c>
      <c r="C276" s="1925">
        <v>9998</v>
      </c>
      <c r="E276" s="1958"/>
    </row>
    <row r="281" spans="1:5">
      <c r="A281" s="239" t="s">
        <v>1170</v>
      </c>
      <c r="B281" s="240" t="s">
        <v>1175</v>
      </c>
    </row>
    <row r="282" spans="1:5">
      <c r="A282" s="282" t="s">
        <v>1720</v>
      </c>
      <c r="B282" s="283"/>
    </row>
    <row r="283" spans="1:5">
      <c r="A283" s="1928" t="s">
        <v>1368</v>
      </c>
      <c r="B283" s="1929"/>
    </row>
    <row r="284" spans="1:5">
      <c r="A284" s="1930" t="s">
        <v>1357</v>
      </c>
      <c r="B284" s="1931" t="s">
        <v>1369</v>
      </c>
    </row>
    <row r="285" spans="1:5">
      <c r="A285" s="1930" t="s">
        <v>1358</v>
      </c>
      <c r="B285" s="1931" t="s">
        <v>1370</v>
      </c>
    </row>
    <row r="286" spans="1:5">
      <c r="A286" s="1930" t="s">
        <v>1359</v>
      </c>
      <c r="B286" s="1931" t="s">
        <v>1371</v>
      </c>
    </row>
    <row r="287" spans="1:5">
      <c r="A287" s="1930" t="s">
        <v>1360</v>
      </c>
      <c r="B287" s="1931" t="s">
        <v>1372</v>
      </c>
    </row>
    <row r="288" spans="1:5">
      <c r="A288" s="1930" t="s">
        <v>1361</v>
      </c>
      <c r="B288" s="1932" t="s">
        <v>1373</v>
      </c>
    </row>
    <row r="289" spans="1:2">
      <c r="A289" s="1930" t="s">
        <v>1362</v>
      </c>
      <c r="B289" s="1931" t="s">
        <v>1374</v>
      </c>
    </row>
    <row r="290" spans="1:2">
      <c r="A290" s="1930" t="s">
        <v>1363</v>
      </c>
      <c r="B290" s="1931" t="s">
        <v>1375</v>
      </c>
    </row>
    <row r="291" spans="1:2">
      <c r="A291" s="1930" t="s">
        <v>1364</v>
      </c>
      <c r="B291" s="1932" t="s">
        <v>1376</v>
      </c>
    </row>
    <row r="292" spans="1:2">
      <c r="A292" s="1930" t="s">
        <v>1365</v>
      </c>
      <c r="B292" s="1931" t="s">
        <v>1377</v>
      </c>
    </row>
    <row r="293" spans="1:2">
      <c r="A293" s="1930" t="s">
        <v>1366</v>
      </c>
      <c r="B293" s="1931" t="s">
        <v>1378</v>
      </c>
    </row>
    <row r="294" spans="1:2">
      <c r="A294" s="1930" t="s">
        <v>1367</v>
      </c>
      <c r="B294" s="1932" t="s">
        <v>1379</v>
      </c>
    </row>
    <row r="295" spans="1:2">
      <c r="A295" s="1930" t="s">
        <v>1380</v>
      </c>
      <c r="B295" s="1933">
        <v>98315</v>
      </c>
    </row>
    <row r="296" spans="1:2">
      <c r="A296" s="1928" t="s">
        <v>1381</v>
      </c>
      <c r="B296" s="1948"/>
    </row>
    <row r="297" spans="1:2">
      <c r="A297" s="1930" t="s">
        <v>1382</v>
      </c>
      <c r="B297" s="1934" t="s">
        <v>1721</v>
      </c>
    </row>
    <row r="298" spans="1:2">
      <c r="A298" s="1930" t="s">
        <v>1383</v>
      </c>
      <c r="B298" s="1934" t="s">
        <v>1722</v>
      </c>
    </row>
    <row r="299" spans="1:2">
      <c r="A299" s="1930" t="s">
        <v>1384</v>
      </c>
      <c r="B299" s="1934" t="s">
        <v>1723</v>
      </c>
    </row>
    <row r="300" spans="1:2">
      <c r="A300" s="1930" t="s">
        <v>1385</v>
      </c>
      <c r="B300" s="1934" t="s">
        <v>1724</v>
      </c>
    </row>
    <row r="301" spans="1:2">
      <c r="A301" s="1930" t="s">
        <v>1386</v>
      </c>
      <c r="B301" s="1934" t="s">
        <v>1725</v>
      </c>
    </row>
    <row r="302" spans="1:2">
      <c r="A302" s="1930" t="s">
        <v>1387</v>
      </c>
      <c r="B302" s="1934" t="s">
        <v>1726</v>
      </c>
    </row>
    <row r="303" spans="1:2">
      <c r="A303" s="1930" t="s">
        <v>1388</v>
      </c>
      <c r="B303" s="1934" t="s">
        <v>1389</v>
      </c>
    </row>
    <row r="304" spans="1:2">
      <c r="A304" s="1930" t="s">
        <v>1390</v>
      </c>
      <c r="B304" s="1934" t="s">
        <v>1727</v>
      </c>
    </row>
    <row r="305" spans="1:2">
      <c r="A305" s="1930" t="s">
        <v>1391</v>
      </c>
      <c r="B305" s="1934" t="s">
        <v>1728</v>
      </c>
    </row>
    <row r="308" spans="1:2">
      <c r="A308" s="239" t="s">
        <v>1170</v>
      </c>
      <c r="B308" s="240" t="s">
        <v>1174</v>
      </c>
    </row>
    <row r="309" spans="1:2" ht="15.75">
      <c r="B309" s="217" t="s">
        <v>1171</v>
      </c>
    </row>
    <row r="310" spans="1:2" ht="20.25" thickBot="1">
      <c r="B310" s="217" t="s">
        <v>1172</v>
      </c>
    </row>
    <row r="311" spans="1:2" ht="16.5">
      <c r="A311" s="1935" t="s">
        <v>194</v>
      </c>
      <c r="B311" s="241" t="s">
        <v>1729</v>
      </c>
    </row>
    <row r="312" spans="1:2" ht="16.5">
      <c r="A312" s="1936" t="s">
        <v>195</v>
      </c>
      <c r="B312" s="242" t="s">
        <v>1730</v>
      </c>
    </row>
    <row r="313" spans="1:2" ht="16.5">
      <c r="A313" s="1936" t="s">
        <v>196</v>
      </c>
      <c r="B313" s="243" t="s">
        <v>1731</v>
      </c>
    </row>
    <row r="314" spans="1:2" ht="16.5">
      <c r="A314" s="1936" t="s">
        <v>197</v>
      </c>
      <c r="B314" s="243" t="s">
        <v>1732</v>
      </c>
    </row>
    <row r="315" spans="1:2" ht="16.5">
      <c r="A315" s="1936" t="s">
        <v>198</v>
      </c>
      <c r="B315" s="243" t="s">
        <v>1733</v>
      </c>
    </row>
    <row r="316" spans="1:2" ht="16.5">
      <c r="A316" s="1936" t="s">
        <v>199</v>
      </c>
      <c r="B316" s="243" t="s">
        <v>1734</v>
      </c>
    </row>
    <row r="317" spans="1:2" ht="16.5">
      <c r="A317" s="1936" t="s">
        <v>207</v>
      </c>
      <c r="B317" s="243" t="s">
        <v>1735</v>
      </c>
    </row>
    <row r="318" spans="1:2" ht="16.5">
      <c r="A318" s="1936" t="s">
        <v>208</v>
      </c>
      <c r="B318" s="243" t="s">
        <v>1736</v>
      </c>
    </row>
    <row r="319" spans="1:2" ht="16.5">
      <c r="A319" s="1936" t="s">
        <v>209</v>
      </c>
      <c r="B319" s="243" t="s">
        <v>1737</v>
      </c>
    </row>
    <row r="320" spans="1:2" ht="16.5">
      <c r="A320" s="1936" t="s">
        <v>210</v>
      </c>
      <c r="B320" s="243" t="s">
        <v>1738</v>
      </c>
    </row>
    <row r="321" spans="1:2" ht="16.5">
      <c r="A321" s="1936" t="s">
        <v>211</v>
      </c>
      <c r="B321" s="243" t="s">
        <v>1739</v>
      </c>
    </row>
    <row r="322" spans="1:2" ht="16.5">
      <c r="A322" s="1936" t="s">
        <v>212</v>
      </c>
      <c r="B322" s="244" t="s">
        <v>1740</v>
      </c>
    </row>
    <row r="323" spans="1:2" ht="16.5">
      <c r="A323" s="1936" t="s">
        <v>213</v>
      </c>
      <c r="B323" s="244" t="s">
        <v>1741</v>
      </c>
    </row>
    <row r="324" spans="1:2" ht="16.5">
      <c r="A324" s="1936" t="s">
        <v>214</v>
      </c>
      <c r="B324" s="243" t="s">
        <v>1742</v>
      </c>
    </row>
    <row r="325" spans="1:2" ht="16.5">
      <c r="A325" s="1936" t="s">
        <v>215</v>
      </c>
      <c r="B325" s="243" t="s">
        <v>1743</v>
      </c>
    </row>
    <row r="326" spans="1:2" ht="16.5">
      <c r="A326" s="1936" t="s">
        <v>216</v>
      </c>
      <c r="B326" s="243" t="s">
        <v>1744</v>
      </c>
    </row>
    <row r="327" spans="1:2" ht="16.5">
      <c r="A327" s="1936" t="s">
        <v>217</v>
      </c>
      <c r="B327" s="243" t="s">
        <v>1190</v>
      </c>
    </row>
    <row r="328" spans="1:2" ht="16.5">
      <c r="A328" s="1936" t="s">
        <v>218</v>
      </c>
      <c r="B328" s="243" t="s">
        <v>1192</v>
      </c>
    </row>
    <row r="329" spans="1:2" ht="16.5">
      <c r="A329" s="1936" t="s">
        <v>219</v>
      </c>
      <c r="B329" s="243" t="s">
        <v>1745</v>
      </c>
    </row>
    <row r="330" spans="1:2" ht="16.5">
      <c r="A330" s="1936" t="s">
        <v>220</v>
      </c>
      <c r="B330" s="243" t="s">
        <v>1746</v>
      </c>
    </row>
    <row r="331" spans="1:2" ht="16.5">
      <c r="A331" s="1936" t="s">
        <v>221</v>
      </c>
      <c r="B331" s="243" t="s">
        <v>1193</v>
      </c>
    </row>
    <row r="332" spans="1:2" ht="16.5">
      <c r="A332" s="1936" t="s">
        <v>222</v>
      </c>
      <c r="B332" s="243" t="s">
        <v>1747</v>
      </c>
    </row>
    <row r="333" spans="1:2" s="218" customFormat="1" ht="16.5">
      <c r="A333" s="1936" t="s">
        <v>223</v>
      </c>
      <c r="B333" s="243" t="s">
        <v>1748</v>
      </c>
    </row>
    <row r="334" spans="1:2" ht="31.5">
      <c r="A334" s="1937" t="s">
        <v>224</v>
      </c>
      <c r="B334" s="246" t="s">
        <v>2147</v>
      </c>
    </row>
    <row r="335" spans="1:2" ht="16.5">
      <c r="A335" s="1938" t="s">
        <v>225</v>
      </c>
      <c r="B335" s="247" t="s">
        <v>2148</v>
      </c>
    </row>
    <row r="336" spans="1:2" ht="16.5">
      <c r="A336" s="1938" t="s">
        <v>226</v>
      </c>
      <c r="B336" s="247" t="s">
        <v>2149</v>
      </c>
    </row>
    <row r="337" spans="1:2" ht="16.5">
      <c r="A337" s="1938" t="s">
        <v>227</v>
      </c>
      <c r="B337" s="247" t="s">
        <v>1351</v>
      </c>
    </row>
    <row r="338" spans="1:2" ht="16.5">
      <c r="A338" s="1936" t="s">
        <v>228</v>
      </c>
      <c r="B338" s="243" t="s">
        <v>2150</v>
      </c>
    </row>
    <row r="339" spans="1:2" ht="16.5">
      <c r="A339" s="1936" t="s">
        <v>229</v>
      </c>
      <c r="B339" s="243" t="s">
        <v>2151</v>
      </c>
    </row>
    <row r="340" spans="1:2" ht="16.5">
      <c r="A340" s="1936" t="s">
        <v>230</v>
      </c>
      <c r="B340" s="243" t="s">
        <v>1352</v>
      </c>
    </row>
    <row r="341" spans="1:2" ht="16.5">
      <c r="A341" s="1936" t="s">
        <v>231</v>
      </c>
      <c r="B341" s="243" t="s">
        <v>2152</v>
      </c>
    </row>
    <row r="342" spans="1:2" ht="16.5">
      <c r="A342" s="1936" t="s">
        <v>232</v>
      </c>
      <c r="B342" s="243" t="s">
        <v>2153</v>
      </c>
    </row>
    <row r="343" spans="1:2" ht="16.5">
      <c r="A343" s="1936" t="s">
        <v>233</v>
      </c>
      <c r="B343" s="243" t="s">
        <v>2154</v>
      </c>
    </row>
    <row r="344" spans="1:2" ht="16.5">
      <c r="A344" s="1936" t="s">
        <v>234</v>
      </c>
      <c r="B344" s="247" t="s">
        <v>2155</v>
      </c>
    </row>
    <row r="345" spans="1:2" ht="16.5">
      <c r="A345" s="1936" t="s">
        <v>235</v>
      </c>
      <c r="B345" s="247" t="s">
        <v>2156</v>
      </c>
    </row>
    <row r="346" spans="1:2" ht="16.5">
      <c r="A346" s="1936" t="s">
        <v>236</v>
      </c>
      <c r="B346" s="247" t="s">
        <v>1341</v>
      </c>
    </row>
    <row r="347" spans="1:2" ht="16.5">
      <c r="A347" s="1936" t="s">
        <v>237</v>
      </c>
      <c r="B347" s="243" t="s">
        <v>2157</v>
      </c>
    </row>
    <row r="348" spans="1:2" ht="16.5">
      <c r="A348" s="1936" t="s">
        <v>238</v>
      </c>
      <c r="B348" s="243" t="s">
        <v>2158</v>
      </c>
    </row>
    <row r="349" spans="1:2" ht="16.5">
      <c r="A349" s="1936" t="s">
        <v>239</v>
      </c>
      <c r="B349" s="247" t="s">
        <v>2159</v>
      </c>
    </row>
    <row r="350" spans="1:2" ht="16.5">
      <c r="A350" s="1936" t="s">
        <v>240</v>
      </c>
      <c r="B350" s="243" t="s">
        <v>2160</v>
      </c>
    </row>
    <row r="351" spans="1:2" ht="16.5">
      <c r="A351" s="1936" t="s">
        <v>241</v>
      </c>
      <c r="B351" s="243" t="s">
        <v>2161</v>
      </c>
    </row>
    <row r="352" spans="1:2" ht="16.5">
      <c r="A352" s="1936" t="s">
        <v>242</v>
      </c>
      <c r="B352" s="243" t="s">
        <v>2162</v>
      </c>
    </row>
    <row r="353" spans="1:256" ht="16.5">
      <c r="A353" s="1936" t="s">
        <v>243</v>
      </c>
      <c r="B353" s="243" t="s">
        <v>2163</v>
      </c>
    </row>
    <row r="354" spans="1:256" ht="16.5">
      <c r="A354" s="1936" t="s">
        <v>244</v>
      </c>
      <c r="B354" s="243" t="s">
        <v>1191</v>
      </c>
    </row>
    <row r="355" spans="1:256" ht="16.5">
      <c r="A355" s="1936" t="s">
        <v>245</v>
      </c>
      <c r="B355" s="243" t="s">
        <v>2164</v>
      </c>
    </row>
    <row r="356" spans="1:256" ht="16.5">
      <c r="A356" s="1936" t="s">
        <v>246</v>
      </c>
      <c r="B356" s="243" t="s">
        <v>2165</v>
      </c>
    </row>
    <row r="357" spans="1:256" ht="16.5">
      <c r="A357" s="1939" t="s">
        <v>247</v>
      </c>
      <c r="B357" s="248" t="s">
        <v>2166</v>
      </c>
    </row>
    <row r="358" spans="1:256" s="218" customFormat="1" ht="16.5">
      <c r="A358" s="1940" t="s">
        <v>248</v>
      </c>
      <c r="B358" s="249" t="s">
        <v>2167</v>
      </c>
    </row>
    <row r="359" spans="1:256" s="218" customFormat="1" ht="16.5">
      <c r="A359" s="1940" t="s">
        <v>249</v>
      </c>
      <c r="B359" s="249" t="s">
        <v>2168</v>
      </c>
    </row>
    <row r="360" spans="1:256" s="218" customFormat="1" ht="16.5">
      <c r="A360" s="1940" t="s">
        <v>250</v>
      </c>
      <c r="B360" s="249" t="s">
        <v>2169</v>
      </c>
    </row>
    <row r="361" spans="1:256" ht="17.25" thickBot="1">
      <c r="A361" s="1941" t="s">
        <v>251</v>
      </c>
      <c r="B361" s="250" t="s">
        <v>2170</v>
      </c>
      <c r="C361" s="218"/>
    </row>
    <row r="362" spans="1:256" ht="19.5">
      <c r="A362" s="1820"/>
      <c r="B362" s="251" t="s">
        <v>1173</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256" ht="18.75">
      <c r="A363" s="1821"/>
      <c r="B363" s="252" t="s">
        <v>2171</v>
      </c>
      <c r="C363" s="218"/>
    </row>
    <row r="364" spans="1:256" ht="18.75">
      <c r="A364" s="1821"/>
      <c r="B364" s="253" t="s">
        <v>2172</v>
      </c>
      <c r="C364" s="218"/>
    </row>
    <row r="365" spans="1:256" ht="18.75">
      <c r="A365" s="1942" t="s">
        <v>252</v>
      </c>
      <c r="B365" s="254" t="s">
        <v>2173</v>
      </c>
      <c r="C365" s="218"/>
    </row>
    <row r="366" spans="1:256" ht="18.75">
      <c r="A366" s="1942" t="s">
        <v>253</v>
      </c>
      <c r="B366" s="255" t="s">
        <v>2174</v>
      </c>
    </row>
    <row r="367" spans="1:256" ht="18.75">
      <c r="A367" s="1942" t="s">
        <v>254</v>
      </c>
      <c r="B367" s="256" t="s">
        <v>2175</v>
      </c>
    </row>
    <row r="368" spans="1:256" ht="18.75">
      <c r="A368" s="1942" t="s">
        <v>255</v>
      </c>
      <c r="B368" s="256" t="s">
        <v>2176</v>
      </c>
    </row>
    <row r="369" spans="1:5" ht="18.75">
      <c r="A369" s="1942" t="s">
        <v>256</v>
      </c>
      <c r="B369" s="256" t="s">
        <v>1789</v>
      </c>
    </row>
    <row r="370" spans="1:5" ht="18.75">
      <c r="A370" s="1942" t="s">
        <v>257</v>
      </c>
      <c r="B370" s="256" t="s">
        <v>1790</v>
      </c>
    </row>
    <row r="371" spans="1:5" ht="18.75">
      <c r="A371" s="1942" t="s">
        <v>258</v>
      </c>
      <c r="B371" s="256" t="s">
        <v>1791</v>
      </c>
    </row>
    <row r="372" spans="1:5" ht="18.75">
      <c r="A372" s="1942" t="s">
        <v>259</v>
      </c>
      <c r="B372" s="257" t="s">
        <v>1792</v>
      </c>
    </row>
    <row r="373" spans="1:5" ht="18.75">
      <c r="A373" s="1942" t="s">
        <v>260</v>
      </c>
      <c r="B373" s="257" t="s">
        <v>1793</v>
      </c>
    </row>
    <row r="374" spans="1:5" ht="18.75">
      <c r="A374" s="1942" t="s">
        <v>261</v>
      </c>
      <c r="B374" s="257" t="s">
        <v>1794</v>
      </c>
    </row>
    <row r="375" spans="1:5" ht="18.75">
      <c r="A375" s="1942" t="s">
        <v>262</v>
      </c>
      <c r="B375" s="257" t="s">
        <v>1795</v>
      </c>
    </row>
    <row r="376" spans="1:5" ht="18.75">
      <c r="A376" s="1942" t="s">
        <v>263</v>
      </c>
      <c r="B376" s="258" t="s">
        <v>1796</v>
      </c>
    </row>
    <row r="377" spans="1:5" ht="18.75">
      <c r="A377" s="1942" t="s">
        <v>264</v>
      </c>
      <c r="B377" s="258" t="s">
        <v>1797</v>
      </c>
    </row>
    <row r="378" spans="1:5" ht="18.75">
      <c r="A378" s="1942" t="s">
        <v>265</v>
      </c>
      <c r="B378" s="257" t="s">
        <v>1798</v>
      </c>
    </row>
    <row r="379" spans="1:5" ht="18.75">
      <c r="A379" s="1942" t="s">
        <v>266</v>
      </c>
      <c r="B379" s="257" t="s">
        <v>1799</v>
      </c>
      <c r="C379" s="219" t="s">
        <v>1800</v>
      </c>
      <c r="D379" s="220"/>
      <c r="E379" s="221"/>
    </row>
    <row r="380" spans="1:5" ht="18.75">
      <c r="A380" s="1942" t="s">
        <v>267</v>
      </c>
      <c r="B380" s="256" t="s">
        <v>1801</v>
      </c>
      <c r="C380" s="219" t="s">
        <v>1800</v>
      </c>
      <c r="D380" s="220"/>
      <c r="E380" s="221"/>
    </row>
    <row r="381" spans="1:5" ht="18.75">
      <c r="A381" s="1942" t="s">
        <v>268</v>
      </c>
      <c r="B381" s="257" t="s">
        <v>1802</v>
      </c>
      <c r="C381" s="219" t="s">
        <v>1800</v>
      </c>
      <c r="D381" s="220"/>
      <c r="E381" s="221"/>
    </row>
    <row r="382" spans="1:5" ht="18.75">
      <c r="A382" s="1942" t="s">
        <v>269</v>
      </c>
      <c r="B382" s="257" t="s">
        <v>1803</v>
      </c>
      <c r="C382" s="219" t="s">
        <v>1800</v>
      </c>
      <c r="D382" s="220"/>
      <c r="E382" s="221"/>
    </row>
    <row r="383" spans="1:5" ht="18.75">
      <c r="A383" s="1942" t="s">
        <v>270</v>
      </c>
      <c r="B383" s="257" t="s">
        <v>1804</v>
      </c>
      <c r="C383" s="219" t="s">
        <v>1800</v>
      </c>
      <c r="D383" s="220"/>
      <c r="E383" s="221"/>
    </row>
    <row r="384" spans="1:5" ht="18.75">
      <c r="A384" s="1942" t="s">
        <v>271</v>
      </c>
      <c r="B384" s="257" t="s">
        <v>1805</v>
      </c>
      <c r="C384" s="219" t="s">
        <v>1800</v>
      </c>
      <c r="D384" s="220"/>
      <c r="E384" s="221"/>
    </row>
    <row r="385" spans="1:5" ht="18.75">
      <c r="A385" s="1942" t="s">
        <v>272</v>
      </c>
      <c r="B385" s="257" t="s">
        <v>1806</v>
      </c>
      <c r="C385" s="219" t="s">
        <v>1800</v>
      </c>
      <c r="D385" s="220"/>
      <c r="E385" s="221"/>
    </row>
    <row r="386" spans="1:5" ht="18.75">
      <c r="A386" s="1942" t="s">
        <v>273</v>
      </c>
      <c r="B386" s="257" t="s">
        <v>1807</v>
      </c>
      <c r="C386" s="219" t="s">
        <v>1800</v>
      </c>
      <c r="D386" s="220"/>
      <c r="E386" s="221"/>
    </row>
    <row r="387" spans="1:5" ht="18.75">
      <c r="A387" s="1942" t="s">
        <v>274</v>
      </c>
      <c r="B387" s="257" t="s">
        <v>1808</v>
      </c>
      <c r="C387" s="219" t="s">
        <v>1800</v>
      </c>
      <c r="D387" s="220"/>
      <c r="E387" s="221"/>
    </row>
    <row r="388" spans="1:5" ht="18.75">
      <c r="A388" s="1942" t="s">
        <v>275</v>
      </c>
      <c r="B388" s="256" t="s">
        <v>1809</v>
      </c>
      <c r="C388" s="219" t="s">
        <v>1800</v>
      </c>
      <c r="D388" s="220"/>
      <c r="E388" s="221"/>
    </row>
    <row r="389" spans="1:5" ht="18.75">
      <c r="A389" s="1942" t="s">
        <v>276</v>
      </c>
      <c r="B389" s="257" t="s">
        <v>1810</v>
      </c>
      <c r="C389" s="219" t="s">
        <v>1800</v>
      </c>
      <c r="D389" s="220"/>
      <c r="E389" s="221"/>
    </row>
    <row r="390" spans="1:5" ht="18.75">
      <c r="A390" s="1942" t="s">
        <v>277</v>
      </c>
      <c r="B390" s="256" t="s">
        <v>1811</v>
      </c>
      <c r="C390" s="219" t="s">
        <v>1800</v>
      </c>
      <c r="D390" s="220"/>
      <c r="E390" s="221"/>
    </row>
    <row r="391" spans="1:5" ht="18.75">
      <c r="A391" s="1942" t="s">
        <v>278</v>
      </c>
      <c r="B391" s="256" t="s">
        <v>1812</v>
      </c>
      <c r="C391" s="219" t="s">
        <v>1800</v>
      </c>
      <c r="D391" s="220"/>
      <c r="E391" s="221"/>
    </row>
    <row r="392" spans="1:5" ht="18.75">
      <c r="A392" s="1942" t="s">
        <v>279</v>
      </c>
      <c r="B392" s="256" t="s">
        <v>1813</v>
      </c>
      <c r="C392" s="219" t="s">
        <v>1800</v>
      </c>
      <c r="D392" s="220"/>
      <c r="E392" s="221"/>
    </row>
    <row r="393" spans="1:5" ht="18.75">
      <c r="A393" s="1942" t="s">
        <v>280</v>
      </c>
      <c r="B393" s="256" t="s">
        <v>1814</v>
      </c>
      <c r="C393" s="219" t="s">
        <v>1800</v>
      </c>
      <c r="D393" s="220"/>
      <c r="E393" s="221"/>
    </row>
    <row r="394" spans="1:5" ht="18.75">
      <c r="A394" s="1942" t="s">
        <v>281</v>
      </c>
      <c r="B394" s="256" t="s">
        <v>1815</v>
      </c>
      <c r="C394" s="219" t="s">
        <v>1800</v>
      </c>
      <c r="D394" s="220"/>
      <c r="E394" s="221"/>
    </row>
    <row r="395" spans="1:5" ht="18.75">
      <c r="A395" s="1942" t="s">
        <v>282</v>
      </c>
      <c r="B395" s="256" t="s">
        <v>1816</v>
      </c>
      <c r="C395" s="219" t="s">
        <v>1800</v>
      </c>
      <c r="D395" s="220"/>
      <c r="E395" s="221"/>
    </row>
    <row r="396" spans="1:5" ht="18.75">
      <c r="A396" s="1942" t="s">
        <v>283</v>
      </c>
      <c r="B396" s="256" t="s">
        <v>1817</v>
      </c>
      <c r="C396" s="219" t="s">
        <v>1800</v>
      </c>
      <c r="D396" s="220"/>
      <c r="E396" s="221"/>
    </row>
    <row r="397" spans="1:5" ht="18.75">
      <c r="A397" s="1942" t="s">
        <v>284</v>
      </c>
      <c r="B397" s="256" t="s">
        <v>1818</v>
      </c>
      <c r="C397" s="219" t="s">
        <v>1800</v>
      </c>
      <c r="D397" s="220"/>
      <c r="E397" s="221"/>
    </row>
    <row r="398" spans="1:5" ht="18.75">
      <c r="A398" s="1942" t="s">
        <v>285</v>
      </c>
      <c r="B398" s="259" t="s">
        <v>1819</v>
      </c>
      <c r="C398" s="219" t="s">
        <v>1800</v>
      </c>
      <c r="D398" s="220"/>
      <c r="E398" s="221"/>
    </row>
    <row r="399" spans="1:5" ht="18.75">
      <c r="A399" s="1942" t="s">
        <v>286</v>
      </c>
      <c r="B399" s="1530" t="s">
        <v>1343</v>
      </c>
      <c r="C399" s="219" t="s">
        <v>1800</v>
      </c>
      <c r="D399" s="220"/>
      <c r="E399" s="221"/>
    </row>
    <row r="400" spans="1:5" ht="18.75">
      <c r="A400" s="1943" t="s">
        <v>287</v>
      </c>
      <c r="B400" s="260" t="s">
        <v>1820</v>
      </c>
      <c r="C400" s="219" t="s">
        <v>1800</v>
      </c>
      <c r="D400" s="222"/>
      <c r="E400" s="221"/>
    </row>
    <row r="401" spans="1:5" ht="18.75">
      <c r="A401" s="1821" t="s">
        <v>1800</v>
      </c>
      <c r="B401" s="261" t="s">
        <v>1821</v>
      </c>
      <c r="C401" s="219" t="s">
        <v>1800</v>
      </c>
      <c r="D401" s="223"/>
      <c r="E401" s="221"/>
    </row>
    <row r="402" spans="1:5" ht="18.75">
      <c r="A402" s="1905" t="s">
        <v>288</v>
      </c>
      <c r="B402" s="262" t="s">
        <v>1822</v>
      </c>
      <c r="C402" s="219" t="s">
        <v>1800</v>
      </c>
      <c r="D402" s="220"/>
      <c r="E402" s="221"/>
    </row>
    <row r="403" spans="1:5" ht="18.75">
      <c r="A403" s="1906" t="s">
        <v>289</v>
      </c>
      <c r="B403" s="247" t="s">
        <v>1823</v>
      </c>
      <c r="C403" s="219" t="s">
        <v>1800</v>
      </c>
      <c r="D403" s="220"/>
      <c r="E403" s="221"/>
    </row>
    <row r="404" spans="1:5" ht="18.75">
      <c r="A404" s="1944" t="s">
        <v>290</v>
      </c>
      <c r="B404" s="263" t="s">
        <v>1824</v>
      </c>
      <c r="C404" s="219" t="s">
        <v>1800</v>
      </c>
      <c r="D404" s="220"/>
      <c r="E404" s="221"/>
    </row>
    <row r="405" spans="1:5" ht="18.75">
      <c r="A405" s="1907" t="s">
        <v>1800</v>
      </c>
      <c r="B405" s="264" t="s">
        <v>1825</v>
      </c>
      <c r="C405" s="219" t="s">
        <v>1800</v>
      </c>
      <c r="D405" s="224"/>
      <c r="E405" s="221"/>
    </row>
    <row r="406" spans="1:5" ht="16.5">
      <c r="A406" s="1903" t="s">
        <v>241</v>
      </c>
      <c r="B406" s="243" t="s">
        <v>2161</v>
      </c>
      <c r="C406" s="219" t="s">
        <v>1800</v>
      </c>
      <c r="D406" s="225"/>
      <c r="E406" s="221"/>
    </row>
    <row r="407" spans="1:5" ht="16.5">
      <c r="A407" s="1903" t="s">
        <v>242</v>
      </c>
      <c r="B407" s="243" t="s">
        <v>2162</v>
      </c>
      <c r="C407" s="219" t="s">
        <v>1800</v>
      </c>
      <c r="D407" s="225"/>
      <c r="E407" s="221"/>
    </row>
    <row r="408" spans="1:5" ht="16.5">
      <c r="A408" s="1945" t="s">
        <v>243</v>
      </c>
      <c r="B408" s="265" t="s">
        <v>2163</v>
      </c>
      <c r="C408" s="219" t="s">
        <v>1800</v>
      </c>
      <c r="D408" s="225"/>
      <c r="E408" s="221"/>
    </row>
    <row r="409" spans="1:5" ht="18.75">
      <c r="A409" s="1821" t="s">
        <v>1800</v>
      </c>
      <c r="B409" s="264" t="s">
        <v>1826</v>
      </c>
      <c r="C409" s="219" t="s">
        <v>1800</v>
      </c>
      <c r="D409" s="224"/>
      <c r="E409" s="221"/>
    </row>
    <row r="410" spans="1:5" ht="18.75">
      <c r="A410" s="1905" t="s">
        <v>291</v>
      </c>
      <c r="B410" s="262" t="s">
        <v>1353</v>
      </c>
      <c r="C410" s="219" t="s">
        <v>1800</v>
      </c>
      <c r="D410" s="220"/>
      <c r="E410" s="221"/>
    </row>
    <row r="411" spans="1:5" ht="18.75">
      <c r="A411" s="1905" t="s">
        <v>292</v>
      </c>
      <c r="B411" s="262" t="s">
        <v>1354</v>
      </c>
      <c r="C411" s="219" t="s">
        <v>1800</v>
      </c>
      <c r="D411" s="220"/>
      <c r="E411" s="221"/>
    </row>
    <row r="412" spans="1:5" ht="18.75">
      <c r="A412" s="1905" t="s">
        <v>293</v>
      </c>
      <c r="B412" s="262" t="s">
        <v>638</v>
      </c>
      <c r="C412" s="219" t="s">
        <v>1800</v>
      </c>
      <c r="D412" s="220"/>
      <c r="E412" s="221"/>
    </row>
    <row r="413" spans="1:5" ht="19.5" thickBot="1">
      <c r="A413" s="1908"/>
      <c r="B413" s="266"/>
      <c r="C413" s="219" t="s">
        <v>1800</v>
      </c>
      <c r="D413" s="226"/>
      <c r="E413" s="221"/>
    </row>
    <row r="414" spans="1:5" ht="19.5" thickBot="1">
      <c r="A414" s="1946" t="s">
        <v>294</v>
      </c>
      <c r="B414" s="266" t="s">
        <v>1342</v>
      </c>
      <c r="C414" s="219" t="s">
        <v>1800</v>
      </c>
      <c r="D414" s="226"/>
      <c r="E414" s="221"/>
    </row>
    <row r="415" spans="1:5" ht="16.5">
      <c r="A415" s="1946" t="s">
        <v>295</v>
      </c>
      <c r="B415" s="267" t="s">
        <v>969</v>
      </c>
      <c r="C415" s="219" t="s">
        <v>1800</v>
      </c>
      <c r="D415" s="225"/>
      <c r="E415" s="221"/>
    </row>
    <row r="416" spans="1:5" ht="16.5">
      <c r="A416" s="1903" t="s">
        <v>296</v>
      </c>
      <c r="B416" s="243" t="s">
        <v>970</v>
      </c>
      <c r="C416" s="219" t="s">
        <v>1800</v>
      </c>
      <c r="D416" s="227"/>
      <c r="E416" s="221"/>
    </row>
    <row r="417" spans="1:5" ht="19.5" thickBot="1">
      <c r="A417" s="1909"/>
      <c r="B417" s="268"/>
      <c r="C417" s="219" t="s">
        <v>1800</v>
      </c>
      <c r="D417" s="226"/>
      <c r="E417" s="221"/>
    </row>
    <row r="418" spans="1:5" ht="16.5">
      <c r="A418" s="1902" t="s">
        <v>297</v>
      </c>
      <c r="B418" s="269" t="s">
        <v>971</v>
      </c>
      <c r="C418" s="219" t="s">
        <v>1800</v>
      </c>
      <c r="D418" s="227"/>
      <c r="E418" s="221"/>
    </row>
    <row r="419" spans="1:5" ht="16.5">
      <c r="A419" s="1947" t="s">
        <v>298</v>
      </c>
      <c r="B419" s="243" t="s">
        <v>972</v>
      </c>
      <c r="C419" s="219" t="s">
        <v>1800</v>
      </c>
      <c r="D419" s="229"/>
      <c r="E419" s="221"/>
    </row>
    <row r="420" spans="1:5" ht="16.5">
      <c r="A420" s="1903" t="s">
        <v>299</v>
      </c>
      <c r="B420" s="245" t="s">
        <v>973</v>
      </c>
      <c r="C420" s="219" t="s">
        <v>1800</v>
      </c>
      <c r="D420" s="227"/>
      <c r="E420" s="221"/>
    </row>
    <row r="421" spans="1:5" ht="17.25" thickBot="1">
      <c r="A421" s="1904" t="s">
        <v>300</v>
      </c>
      <c r="B421" s="270" t="s">
        <v>974</v>
      </c>
      <c r="C421" s="219" t="s">
        <v>1800</v>
      </c>
      <c r="D421" s="227"/>
      <c r="E421" s="221"/>
    </row>
    <row r="422" spans="1:5" ht="18.75">
      <c r="A422" s="1942" t="s">
        <v>301</v>
      </c>
      <c r="B422" s="271" t="s">
        <v>975</v>
      </c>
      <c r="C422" s="219" t="s">
        <v>1800</v>
      </c>
      <c r="D422" s="230"/>
      <c r="E422" s="221"/>
    </row>
    <row r="423" spans="1:5" ht="18.75">
      <c r="A423" s="1942" t="s">
        <v>302</v>
      </c>
      <c r="B423" s="272" t="s">
        <v>976</v>
      </c>
      <c r="C423" s="219" t="s">
        <v>1800</v>
      </c>
      <c r="D423" s="230"/>
      <c r="E423" s="221"/>
    </row>
    <row r="424" spans="1:5" ht="19.5">
      <c r="A424" s="1942" t="s">
        <v>303</v>
      </c>
      <c r="B424" s="273" t="s">
        <v>977</v>
      </c>
      <c r="C424" s="219" t="s">
        <v>1800</v>
      </c>
      <c r="D424" s="230"/>
      <c r="E424" s="221"/>
    </row>
    <row r="425" spans="1:5" ht="18.75">
      <c r="A425" s="1942" t="s">
        <v>304</v>
      </c>
      <c r="B425" s="272" t="s">
        <v>978</v>
      </c>
      <c r="C425" s="219" t="s">
        <v>1800</v>
      </c>
      <c r="D425" s="230"/>
      <c r="E425" s="221"/>
    </row>
    <row r="426" spans="1:5" ht="18.75">
      <c r="A426" s="1942" t="s">
        <v>305</v>
      </c>
      <c r="B426" s="272" t="s">
        <v>979</v>
      </c>
      <c r="C426" s="219" t="s">
        <v>1800</v>
      </c>
      <c r="D426" s="230"/>
      <c r="E426" s="221"/>
    </row>
    <row r="427" spans="1:5" ht="18.75">
      <c r="A427" s="1942" t="s">
        <v>306</v>
      </c>
      <c r="B427" s="274" t="s">
        <v>980</v>
      </c>
      <c r="C427" s="219" t="s">
        <v>1800</v>
      </c>
      <c r="D427" s="230"/>
      <c r="E427" s="221"/>
    </row>
    <row r="428" spans="1:5" ht="18.75">
      <c r="A428" s="1942" t="s">
        <v>307</v>
      </c>
      <c r="B428" s="274" t="s">
        <v>981</v>
      </c>
      <c r="C428" s="219" t="s">
        <v>1800</v>
      </c>
      <c r="D428" s="230"/>
      <c r="E428" s="221"/>
    </row>
    <row r="429" spans="1:5" ht="18.75">
      <c r="A429" s="1942" t="s">
        <v>308</v>
      </c>
      <c r="B429" s="274" t="s">
        <v>982</v>
      </c>
      <c r="C429" s="219" t="s">
        <v>1800</v>
      </c>
      <c r="D429" s="231"/>
      <c r="E429" s="221"/>
    </row>
    <row r="430" spans="1:5" ht="18.75">
      <c r="A430" s="1942" t="s">
        <v>309</v>
      </c>
      <c r="B430" s="274" t="s">
        <v>983</v>
      </c>
      <c r="C430" s="219" t="s">
        <v>1800</v>
      </c>
      <c r="D430" s="231"/>
      <c r="E430" s="221"/>
    </row>
    <row r="431" spans="1:5" ht="18.75">
      <c r="A431" s="1942" t="s">
        <v>310</v>
      </c>
      <c r="B431" s="274" t="s">
        <v>1842</v>
      </c>
      <c r="C431" s="219" t="s">
        <v>1800</v>
      </c>
      <c r="D431" s="231"/>
      <c r="E431" s="221"/>
    </row>
    <row r="432" spans="1:5" ht="18.75">
      <c r="A432" s="1942" t="s">
        <v>311</v>
      </c>
      <c r="B432" s="272" t="s">
        <v>1843</v>
      </c>
      <c r="C432" s="219" t="s">
        <v>1800</v>
      </c>
      <c r="D432" s="231"/>
      <c r="E432" s="221"/>
    </row>
    <row r="433" spans="1:5" ht="18.75">
      <c r="A433" s="1942" t="s">
        <v>312</v>
      </c>
      <c r="B433" s="272" t="s">
        <v>1844</v>
      </c>
      <c r="C433" s="219" t="s">
        <v>1800</v>
      </c>
      <c r="D433" s="231"/>
      <c r="E433" s="221"/>
    </row>
    <row r="434" spans="1:5" ht="18.75">
      <c r="A434" s="1942" t="s">
        <v>313</v>
      </c>
      <c r="B434" s="272" t="s">
        <v>1845</v>
      </c>
      <c r="C434" s="219" t="s">
        <v>1800</v>
      </c>
      <c r="D434" s="231"/>
      <c r="E434" s="221"/>
    </row>
    <row r="435" spans="1:5" ht="19.5" thickBot="1">
      <c r="A435" s="1942" t="s">
        <v>314</v>
      </c>
      <c r="B435" s="275" t="s">
        <v>1846</v>
      </c>
      <c r="C435" s="219" t="s">
        <v>1800</v>
      </c>
      <c r="D435" s="231"/>
      <c r="E435" s="221"/>
    </row>
    <row r="436" spans="1:5" ht="18.75">
      <c r="A436" s="1942" t="s">
        <v>315</v>
      </c>
      <c r="B436" s="271" t="s">
        <v>1847</v>
      </c>
      <c r="C436" s="219" t="s">
        <v>1800</v>
      </c>
      <c r="D436" s="230"/>
      <c r="E436" s="221"/>
    </row>
    <row r="437" spans="1:5" ht="19.5">
      <c r="A437" s="1942" t="s">
        <v>316</v>
      </c>
      <c r="B437" s="273" t="s">
        <v>1848</v>
      </c>
      <c r="C437" s="219" t="s">
        <v>1800</v>
      </c>
      <c r="D437" s="231"/>
      <c r="E437" s="221"/>
    </row>
    <row r="438" spans="1:5" ht="18.75">
      <c r="A438" s="1942" t="s">
        <v>317</v>
      </c>
      <c r="B438" s="272" t="s">
        <v>1849</v>
      </c>
      <c r="C438" s="219" t="s">
        <v>1800</v>
      </c>
      <c r="D438" s="231"/>
      <c r="E438" s="221"/>
    </row>
    <row r="439" spans="1:5" ht="18.75">
      <c r="A439" s="1942" t="s">
        <v>318</v>
      </c>
      <c r="B439" s="272" t="s">
        <v>1850</v>
      </c>
      <c r="C439" s="219" t="s">
        <v>1800</v>
      </c>
      <c r="D439" s="231"/>
      <c r="E439" s="221"/>
    </row>
    <row r="440" spans="1:5" ht="18.75">
      <c r="A440" s="1942" t="s">
        <v>319</v>
      </c>
      <c r="B440" s="272" t="s">
        <v>1851</v>
      </c>
      <c r="C440" s="219" t="s">
        <v>1800</v>
      </c>
      <c r="D440" s="231"/>
      <c r="E440" s="221"/>
    </row>
    <row r="441" spans="1:5" ht="18.75">
      <c r="A441" s="1942" t="s">
        <v>320</v>
      </c>
      <c r="B441" s="272" t="s">
        <v>1852</v>
      </c>
      <c r="C441" s="219" t="s">
        <v>1800</v>
      </c>
      <c r="D441" s="231"/>
      <c r="E441" s="221"/>
    </row>
    <row r="442" spans="1:5" ht="18.75">
      <c r="A442" s="1942" t="s">
        <v>321</v>
      </c>
      <c r="B442" s="272" t="s">
        <v>1853</v>
      </c>
      <c r="C442" s="219" t="s">
        <v>1800</v>
      </c>
      <c r="D442" s="231"/>
      <c r="E442" s="221"/>
    </row>
    <row r="443" spans="1:5" ht="18.75">
      <c r="A443" s="1942" t="s">
        <v>322</v>
      </c>
      <c r="B443" s="272" t="s">
        <v>1854</v>
      </c>
      <c r="C443" s="219" t="s">
        <v>1800</v>
      </c>
      <c r="D443" s="231"/>
      <c r="E443" s="221"/>
    </row>
    <row r="444" spans="1:5" ht="18.75">
      <c r="A444" s="1942" t="s">
        <v>323</v>
      </c>
      <c r="B444" s="272" t="s">
        <v>1855</v>
      </c>
      <c r="C444" s="219" t="s">
        <v>1800</v>
      </c>
      <c r="D444" s="231"/>
      <c r="E444" s="221"/>
    </row>
    <row r="445" spans="1:5" ht="18.75">
      <c r="A445" s="1942" t="s">
        <v>324</v>
      </c>
      <c r="B445" s="272" t="s">
        <v>1856</v>
      </c>
      <c r="C445" s="219" t="s">
        <v>1800</v>
      </c>
      <c r="D445" s="231"/>
      <c r="E445" s="221"/>
    </row>
    <row r="446" spans="1:5" ht="18.75">
      <c r="A446" s="1942" t="s">
        <v>325</v>
      </c>
      <c r="B446" s="272" t="s">
        <v>1857</v>
      </c>
      <c r="C446" s="219" t="s">
        <v>1800</v>
      </c>
      <c r="D446" s="231"/>
      <c r="E446" s="221"/>
    </row>
    <row r="447" spans="1:5" ht="18.75">
      <c r="A447" s="1942" t="s">
        <v>326</v>
      </c>
      <c r="B447" s="272" t="s">
        <v>1858</v>
      </c>
      <c r="C447" s="219" t="s">
        <v>1800</v>
      </c>
      <c r="D447" s="231"/>
      <c r="E447" s="221"/>
    </row>
    <row r="448" spans="1:5" ht="19.5" thickBot="1">
      <c r="A448" s="1942" t="s">
        <v>327</v>
      </c>
      <c r="B448" s="275" t="s">
        <v>1859</v>
      </c>
      <c r="C448" s="219" t="s">
        <v>1800</v>
      </c>
      <c r="D448" s="231"/>
      <c r="E448" s="221"/>
    </row>
    <row r="449" spans="1:5" ht="18.75">
      <c r="A449" s="1942" t="s">
        <v>328</v>
      </c>
      <c r="B449" s="271" t="s">
        <v>1860</v>
      </c>
      <c r="C449" s="219" t="s">
        <v>1800</v>
      </c>
      <c r="D449" s="231"/>
      <c r="E449" s="221"/>
    </row>
    <row r="450" spans="1:5" ht="18.75">
      <c r="A450" s="1942" t="s">
        <v>329</v>
      </c>
      <c r="B450" s="272" t="s">
        <v>1861</v>
      </c>
      <c r="C450" s="219" t="s">
        <v>1800</v>
      </c>
      <c r="D450" s="231"/>
      <c r="E450" s="221"/>
    </row>
    <row r="451" spans="1:5" ht="18.75">
      <c r="A451" s="1942" t="s">
        <v>330</v>
      </c>
      <c r="B451" s="272" t="s">
        <v>1862</v>
      </c>
      <c r="C451" s="219" t="s">
        <v>1800</v>
      </c>
      <c r="D451" s="231"/>
      <c r="E451" s="221"/>
    </row>
    <row r="452" spans="1:5" ht="18.75">
      <c r="A452" s="1942" t="s">
        <v>331</v>
      </c>
      <c r="B452" s="272" t="s">
        <v>1863</v>
      </c>
      <c r="C452" s="219" t="s">
        <v>1800</v>
      </c>
      <c r="D452" s="231"/>
      <c r="E452" s="221"/>
    </row>
    <row r="453" spans="1:5" ht="19.5">
      <c r="A453" s="1942" t="s">
        <v>332</v>
      </c>
      <c r="B453" s="273" t="s">
        <v>1864</v>
      </c>
      <c r="C453" s="219" t="s">
        <v>1800</v>
      </c>
      <c r="D453" s="231"/>
      <c r="E453" s="221"/>
    </row>
    <row r="454" spans="1:5" ht="18.75">
      <c r="A454" s="1942" t="s">
        <v>333</v>
      </c>
      <c r="B454" s="272" t="s">
        <v>1865</v>
      </c>
      <c r="C454" s="219" t="s">
        <v>1800</v>
      </c>
      <c r="D454" s="231"/>
      <c r="E454" s="221"/>
    </row>
    <row r="455" spans="1:5" ht="18.75">
      <c r="A455" s="1942" t="s">
        <v>334</v>
      </c>
      <c r="B455" s="272" t="s">
        <v>1866</v>
      </c>
      <c r="C455" s="219" t="s">
        <v>1800</v>
      </c>
      <c r="D455" s="231"/>
      <c r="E455" s="221"/>
    </row>
    <row r="456" spans="1:5" ht="18.75">
      <c r="A456" s="1942" t="s">
        <v>335</v>
      </c>
      <c r="B456" s="272" t="s">
        <v>1867</v>
      </c>
      <c r="C456" s="219" t="s">
        <v>1800</v>
      </c>
      <c r="D456" s="231"/>
      <c r="E456" s="221"/>
    </row>
    <row r="457" spans="1:5" ht="18.75">
      <c r="A457" s="1942" t="s">
        <v>336</v>
      </c>
      <c r="B457" s="272" t="s">
        <v>1868</v>
      </c>
      <c r="C457" s="219" t="s">
        <v>1800</v>
      </c>
      <c r="D457" s="231"/>
      <c r="E457" s="221"/>
    </row>
    <row r="458" spans="1:5" ht="18.75">
      <c r="A458" s="1942" t="s">
        <v>337</v>
      </c>
      <c r="B458" s="272" t="s">
        <v>1869</v>
      </c>
      <c r="C458" s="219" t="s">
        <v>1800</v>
      </c>
      <c r="D458" s="231"/>
      <c r="E458" s="221"/>
    </row>
    <row r="459" spans="1:5" ht="18.75">
      <c r="A459" s="1942" t="s">
        <v>338</v>
      </c>
      <c r="B459" s="272" t="s">
        <v>1870</v>
      </c>
      <c r="C459" s="219" t="s">
        <v>1800</v>
      </c>
      <c r="D459" s="231"/>
      <c r="E459" s="221"/>
    </row>
    <row r="460" spans="1:5" ht="19.5" thickBot="1">
      <c r="A460" s="1942" t="s">
        <v>339</v>
      </c>
      <c r="B460" s="275" t="s">
        <v>1871</v>
      </c>
      <c r="C460" s="219" t="s">
        <v>1800</v>
      </c>
      <c r="D460" s="231"/>
      <c r="E460" s="221"/>
    </row>
    <row r="461" spans="1:5" ht="19.5">
      <c r="A461" s="1942" t="s">
        <v>340</v>
      </c>
      <c r="B461" s="276" t="s">
        <v>1872</v>
      </c>
      <c r="C461" s="219" t="s">
        <v>1800</v>
      </c>
      <c r="D461" s="231"/>
      <c r="E461" s="221"/>
    </row>
    <row r="462" spans="1:5" ht="18.75">
      <c r="A462" s="1942" t="s">
        <v>341</v>
      </c>
      <c r="B462" s="272" t="s">
        <v>1873</v>
      </c>
      <c r="C462" s="219" t="s">
        <v>1800</v>
      </c>
      <c r="D462" s="231"/>
      <c r="E462" s="221"/>
    </row>
    <row r="463" spans="1:5" ht="18.75">
      <c r="A463" s="1942" t="s">
        <v>342</v>
      </c>
      <c r="B463" s="272" t="s">
        <v>1874</v>
      </c>
      <c r="C463" s="219" t="s">
        <v>1800</v>
      </c>
      <c r="D463" s="231"/>
      <c r="E463" s="221"/>
    </row>
    <row r="464" spans="1:5" ht="18.75">
      <c r="A464" s="1942" t="s">
        <v>343</v>
      </c>
      <c r="B464" s="272" t="s">
        <v>1875</v>
      </c>
      <c r="C464" s="219" t="s">
        <v>1800</v>
      </c>
      <c r="D464" s="231"/>
      <c r="E464" s="221"/>
    </row>
    <row r="465" spans="1:5" ht="18.75">
      <c r="A465" s="1942" t="s">
        <v>344</v>
      </c>
      <c r="B465" s="272" t="s">
        <v>1876</v>
      </c>
      <c r="C465" s="219" t="s">
        <v>1800</v>
      </c>
      <c r="D465" s="231"/>
      <c r="E465" s="221"/>
    </row>
    <row r="466" spans="1:5" ht="18.75">
      <c r="A466" s="1942" t="s">
        <v>345</v>
      </c>
      <c r="B466" s="272" t="s">
        <v>1877</v>
      </c>
      <c r="C466" s="219" t="s">
        <v>1800</v>
      </c>
      <c r="D466" s="231"/>
      <c r="E466" s="221"/>
    </row>
    <row r="467" spans="1:5" ht="18.75">
      <c r="A467" s="1942" t="s">
        <v>346</v>
      </c>
      <c r="B467" s="272" t="s">
        <v>1878</v>
      </c>
      <c r="C467" s="219" t="s">
        <v>1800</v>
      </c>
      <c r="D467" s="231"/>
      <c r="E467" s="221"/>
    </row>
    <row r="468" spans="1:5" ht="18.75">
      <c r="A468" s="1942" t="s">
        <v>347</v>
      </c>
      <c r="B468" s="272" t="s">
        <v>1879</v>
      </c>
      <c r="C468" s="219" t="s">
        <v>1800</v>
      </c>
      <c r="D468" s="231"/>
      <c r="E468" s="221"/>
    </row>
    <row r="469" spans="1:5" ht="18.75">
      <c r="A469" s="1942" t="s">
        <v>348</v>
      </c>
      <c r="B469" s="272" t="s">
        <v>1880</v>
      </c>
      <c r="C469" s="219" t="s">
        <v>1800</v>
      </c>
      <c r="D469" s="231"/>
      <c r="E469" s="221"/>
    </row>
    <row r="470" spans="1:5" ht="19.5" thickBot="1">
      <c r="A470" s="1942" t="s">
        <v>349</v>
      </c>
      <c r="B470" s="275" t="s">
        <v>1881</v>
      </c>
      <c r="C470" s="219" t="s">
        <v>1800</v>
      </c>
      <c r="D470" s="231"/>
      <c r="E470" s="221"/>
    </row>
    <row r="471" spans="1:5" ht="18.75">
      <c r="A471" s="1942" t="s">
        <v>350</v>
      </c>
      <c r="B471" s="271" t="s">
        <v>1882</v>
      </c>
      <c r="C471" s="219" t="s">
        <v>1800</v>
      </c>
      <c r="D471" s="231"/>
      <c r="E471" s="221"/>
    </row>
    <row r="472" spans="1:5" ht="18.75">
      <c r="A472" s="1942" t="s">
        <v>351</v>
      </c>
      <c r="B472" s="272" t="s">
        <v>1883</v>
      </c>
      <c r="C472" s="219" t="s">
        <v>1800</v>
      </c>
      <c r="D472" s="231"/>
      <c r="E472" s="221"/>
    </row>
    <row r="473" spans="1:5" ht="18.75">
      <c r="A473" s="1942" t="s">
        <v>352</v>
      </c>
      <c r="B473" s="272" t="s">
        <v>1884</v>
      </c>
      <c r="C473" s="219" t="s">
        <v>1800</v>
      </c>
      <c r="D473" s="231"/>
      <c r="E473" s="221"/>
    </row>
    <row r="474" spans="1:5" ht="19.5">
      <c r="A474" s="1942" t="s">
        <v>353</v>
      </c>
      <c r="B474" s="273" t="s">
        <v>1885</v>
      </c>
      <c r="C474" s="219" t="s">
        <v>1800</v>
      </c>
      <c r="D474" s="231"/>
      <c r="E474" s="221"/>
    </row>
    <row r="475" spans="1:5" ht="18.75">
      <c r="A475" s="1942" t="s">
        <v>354</v>
      </c>
      <c r="B475" s="272" t="s">
        <v>1886</v>
      </c>
      <c r="C475" s="219" t="s">
        <v>1800</v>
      </c>
      <c r="D475" s="231"/>
      <c r="E475" s="221"/>
    </row>
    <row r="476" spans="1:5" ht="18.75">
      <c r="A476" s="1942" t="s">
        <v>355</v>
      </c>
      <c r="B476" s="272" t="s">
        <v>1887</v>
      </c>
      <c r="C476" s="219" t="s">
        <v>1800</v>
      </c>
      <c r="D476" s="231"/>
      <c r="E476" s="221"/>
    </row>
    <row r="477" spans="1:5" ht="18.75">
      <c r="A477" s="1942" t="s">
        <v>356</v>
      </c>
      <c r="B477" s="272" t="s">
        <v>1888</v>
      </c>
      <c r="C477" s="219" t="s">
        <v>1800</v>
      </c>
      <c r="D477" s="231"/>
      <c r="E477" s="221"/>
    </row>
    <row r="478" spans="1:5" ht="18.75">
      <c r="A478" s="1942" t="s">
        <v>357</v>
      </c>
      <c r="B478" s="272" t="s">
        <v>1889</v>
      </c>
      <c r="C478" s="219" t="s">
        <v>1800</v>
      </c>
      <c r="D478" s="231"/>
      <c r="E478" s="221"/>
    </row>
    <row r="479" spans="1:5" ht="18.75">
      <c r="A479" s="1942" t="s">
        <v>358</v>
      </c>
      <c r="B479" s="272" t="s">
        <v>1890</v>
      </c>
      <c r="C479" s="219" t="s">
        <v>1800</v>
      </c>
      <c r="D479" s="231"/>
      <c r="E479" s="221"/>
    </row>
    <row r="480" spans="1:5" ht="18.75">
      <c r="A480" s="1942" t="s">
        <v>359</v>
      </c>
      <c r="B480" s="272" t="s">
        <v>1891</v>
      </c>
      <c r="C480" s="219" t="s">
        <v>1800</v>
      </c>
      <c r="D480" s="231"/>
      <c r="E480" s="221"/>
    </row>
    <row r="481" spans="1:5" ht="19.5" thickBot="1">
      <c r="A481" s="1942" t="s">
        <v>360</v>
      </c>
      <c r="B481" s="275" t="s">
        <v>1892</v>
      </c>
      <c r="C481" s="219" t="s">
        <v>1800</v>
      </c>
      <c r="D481" s="231"/>
      <c r="E481" s="221"/>
    </row>
    <row r="482" spans="1:5" ht="18.75">
      <c r="A482" s="1942" t="s">
        <v>361</v>
      </c>
      <c r="B482" s="271" t="s">
        <v>1893</v>
      </c>
      <c r="C482" s="219" t="s">
        <v>1800</v>
      </c>
      <c r="D482" s="231"/>
      <c r="E482" s="221"/>
    </row>
    <row r="483" spans="1:5" ht="18.75">
      <c r="A483" s="1942" t="s">
        <v>362</v>
      </c>
      <c r="B483" s="272" t="s">
        <v>1894</v>
      </c>
      <c r="C483" s="219" t="s">
        <v>1800</v>
      </c>
      <c r="D483" s="231"/>
      <c r="E483" s="221"/>
    </row>
    <row r="484" spans="1:5" ht="19.5">
      <c r="A484" s="1942" t="s">
        <v>363</v>
      </c>
      <c r="B484" s="273" t="s">
        <v>1895</v>
      </c>
      <c r="C484" s="219" t="s">
        <v>1800</v>
      </c>
      <c r="D484" s="231"/>
      <c r="E484" s="221"/>
    </row>
    <row r="485" spans="1:5" ht="18.75">
      <c r="A485" s="1942" t="s">
        <v>364</v>
      </c>
      <c r="B485" s="272" t="s">
        <v>1896</v>
      </c>
      <c r="C485" s="219" t="s">
        <v>1800</v>
      </c>
      <c r="D485" s="231"/>
      <c r="E485" s="221"/>
    </row>
    <row r="486" spans="1:5" ht="18.75">
      <c r="A486" s="1942" t="s">
        <v>365</v>
      </c>
      <c r="B486" s="272" t="s">
        <v>1897</v>
      </c>
      <c r="C486" s="219" t="s">
        <v>1800</v>
      </c>
      <c r="D486" s="231"/>
      <c r="E486" s="221"/>
    </row>
    <row r="487" spans="1:5" ht="18.75">
      <c r="A487" s="1942" t="s">
        <v>366</v>
      </c>
      <c r="B487" s="272" t="s">
        <v>1898</v>
      </c>
      <c r="C487" s="219" t="s">
        <v>1800</v>
      </c>
      <c r="D487" s="231"/>
      <c r="E487" s="221"/>
    </row>
    <row r="488" spans="1:5" ht="18.75">
      <c r="A488" s="1942" t="s">
        <v>367</v>
      </c>
      <c r="B488" s="272" t="s">
        <v>1899</v>
      </c>
      <c r="C488" s="219" t="s">
        <v>1800</v>
      </c>
      <c r="D488" s="231"/>
      <c r="E488" s="221"/>
    </row>
    <row r="489" spans="1:5" ht="18.75">
      <c r="A489" s="1942" t="s">
        <v>368</v>
      </c>
      <c r="B489" s="272" t="s">
        <v>1900</v>
      </c>
      <c r="C489" s="219" t="s">
        <v>1800</v>
      </c>
      <c r="D489" s="231"/>
      <c r="E489" s="221"/>
    </row>
    <row r="490" spans="1:5" ht="18.75">
      <c r="A490" s="1942" t="s">
        <v>369</v>
      </c>
      <c r="B490" s="272" t="s">
        <v>1901</v>
      </c>
      <c r="C490" s="219" t="s">
        <v>1800</v>
      </c>
      <c r="D490" s="231"/>
      <c r="E490" s="221"/>
    </row>
    <row r="491" spans="1:5" ht="19.5" thickBot="1">
      <c r="A491" s="1942" t="s">
        <v>370</v>
      </c>
      <c r="B491" s="275" t="s">
        <v>1902</v>
      </c>
      <c r="C491" s="219" t="s">
        <v>1800</v>
      </c>
      <c r="D491" s="231"/>
      <c r="E491" s="221"/>
    </row>
    <row r="492" spans="1:5" ht="19.5">
      <c r="A492" s="1942" t="s">
        <v>371</v>
      </c>
      <c r="B492" s="276" t="s">
        <v>1903</v>
      </c>
      <c r="C492" s="219" t="s">
        <v>1800</v>
      </c>
      <c r="D492" s="231"/>
      <c r="E492" s="221"/>
    </row>
    <row r="493" spans="1:5" ht="18.75">
      <c r="A493" s="1942" t="s">
        <v>372</v>
      </c>
      <c r="B493" s="272" t="s">
        <v>1904</v>
      </c>
      <c r="C493" s="219" t="s">
        <v>1800</v>
      </c>
      <c r="D493" s="231"/>
      <c r="E493" s="221"/>
    </row>
    <row r="494" spans="1:5" ht="18.75">
      <c r="A494" s="1942" t="s">
        <v>373</v>
      </c>
      <c r="B494" s="272" t="s">
        <v>1905</v>
      </c>
      <c r="C494" s="219" t="s">
        <v>1800</v>
      </c>
      <c r="D494" s="231"/>
      <c r="E494" s="221"/>
    </row>
    <row r="495" spans="1:5" ht="19.5" thickBot="1">
      <c r="A495" s="1942" t="s">
        <v>374</v>
      </c>
      <c r="B495" s="275" t="s">
        <v>1906</v>
      </c>
      <c r="C495" s="219" t="s">
        <v>1800</v>
      </c>
      <c r="D495" s="231"/>
      <c r="E495" s="221"/>
    </row>
    <row r="496" spans="1:5" ht="18.75">
      <c r="A496" s="1942" t="s">
        <v>375</v>
      </c>
      <c r="B496" s="271" t="s">
        <v>1907</v>
      </c>
      <c r="C496" s="219" t="s">
        <v>1800</v>
      </c>
      <c r="D496" s="231"/>
      <c r="E496" s="221"/>
    </row>
    <row r="497" spans="1:5" ht="18.75">
      <c r="A497" s="1942" t="s">
        <v>376</v>
      </c>
      <c r="B497" s="272" t="s">
        <v>1908</v>
      </c>
      <c r="C497" s="219" t="s">
        <v>1800</v>
      </c>
      <c r="D497" s="231"/>
      <c r="E497" s="221"/>
    </row>
    <row r="498" spans="1:5" ht="19.5">
      <c r="A498" s="1942" t="s">
        <v>377</v>
      </c>
      <c r="B498" s="273" t="s">
        <v>1909</v>
      </c>
      <c r="C498" s="219" t="s">
        <v>1800</v>
      </c>
      <c r="D498" s="231"/>
      <c r="E498" s="221"/>
    </row>
    <row r="499" spans="1:5" ht="18.75">
      <c r="A499" s="1942" t="s">
        <v>378</v>
      </c>
      <c r="B499" s="272" t="s">
        <v>1910</v>
      </c>
      <c r="C499" s="219" t="s">
        <v>1800</v>
      </c>
      <c r="D499" s="231"/>
      <c r="E499" s="221"/>
    </row>
    <row r="500" spans="1:5" ht="18.75">
      <c r="A500" s="1942" t="s">
        <v>379</v>
      </c>
      <c r="B500" s="272" t="s">
        <v>1911</v>
      </c>
      <c r="C500" s="219" t="s">
        <v>1800</v>
      </c>
      <c r="D500" s="231"/>
      <c r="E500" s="221"/>
    </row>
    <row r="501" spans="1:5" ht="18.75">
      <c r="A501" s="1942" t="s">
        <v>380</v>
      </c>
      <c r="B501" s="272" t="s">
        <v>1912</v>
      </c>
      <c r="C501" s="219" t="s">
        <v>1800</v>
      </c>
      <c r="D501" s="231"/>
      <c r="E501" s="221"/>
    </row>
    <row r="502" spans="1:5" ht="18.75">
      <c r="A502" s="1942" t="s">
        <v>381</v>
      </c>
      <c r="B502" s="272" t="s">
        <v>1913</v>
      </c>
      <c r="C502" s="219" t="s">
        <v>1800</v>
      </c>
      <c r="D502" s="231"/>
      <c r="E502" s="221"/>
    </row>
    <row r="503" spans="1:5" ht="19.5" thickBot="1">
      <c r="A503" s="1942" t="s">
        <v>382</v>
      </c>
      <c r="B503" s="275" t="s">
        <v>1914</v>
      </c>
      <c r="C503" s="219" t="s">
        <v>1800</v>
      </c>
      <c r="D503" s="231"/>
      <c r="E503" s="221"/>
    </row>
    <row r="504" spans="1:5" ht="18.75">
      <c r="A504" s="1942" t="s">
        <v>383</v>
      </c>
      <c r="B504" s="271" t="s">
        <v>1915</v>
      </c>
      <c r="C504" s="219" t="s">
        <v>1800</v>
      </c>
      <c r="D504" s="231"/>
      <c r="E504" s="221"/>
    </row>
    <row r="505" spans="1:5" ht="18.75">
      <c r="A505" s="1942" t="s">
        <v>384</v>
      </c>
      <c r="B505" s="272" t="s">
        <v>1916</v>
      </c>
      <c r="C505" s="219" t="s">
        <v>1800</v>
      </c>
      <c r="D505" s="231"/>
      <c r="E505" s="221"/>
    </row>
    <row r="506" spans="1:5" ht="18.75">
      <c r="A506" s="1942" t="s">
        <v>385</v>
      </c>
      <c r="B506" s="272" t="s">
        <v>1917</v>
      </c>
      <c r="C506" s="219" t="s">
        <v>1800</v>
      </c>
      <c r="D506" s="231"/>
      <c r="E506" s="221"/>
    </row>
    <row r="507" spans="1:5" ht="18.75">
      <c r="A507" s="1942" t="s">
        <v>386</v>
      </c>
      <c r="B507" s="272" t="s">
        <v>1918</v>
      </c>
      <c r="C507" s="219" t="s">
        <v>1800</v>
      </c>
      <c r="D507" s="231"/>
      <c r="E507" s="221"/>
    </row>
    <row r="508" spans="1:5" ht="19.5">
      <c r="A508" s="1942" t="s">
        <v>387</v>
      </c>
      <c r="B508" s="273" t="s">
        <v>1919</v>
      </c>
      <c r="C508" s="219" t="s">
        <v>1800</v>
      </c>
      <c r="D508" s="231"/>
      <c r="E508" s="221"/>
    </row>
    <row r="509" spans="1:5" ht="18.75">
      <c r="A509" s="1942" t="s">
        <v>388</v>
      </c>
      <c r="B509" s="272" t="s">
        <v>1920</v>
      </c>
      <c r="C509" s="219" t="s">
        <v>1800</v>
      </c>
      <c r="D509" s="231"/>
      <c r="E509" s="221"/>
    </row>
    <row r="510" spans="1:5" ht="19.5" thickBot="1">
      <c r="A510" s="1942" t="s">
        <v>389</v>
      </c>
      <c r="B510" s="275" t="s">
        <v>996</v>
      </c>
      <c r="C510" s="219" t="s">
        <v>1800</v>
      </c>
      <c r="D510" s="231"/>
      <c r="E510" s="221"/>
    </row>
    <row r="511" spans="1:5" ht="18.75">
      <c r="A511" s="1942" t="s">
        <v>390</v>
      </c>
      <c r="B511" s="271" t="s">
        <v>997</v>
      </c>
      <c r="C511" s="219" t="s">
        <v>1800</v>
      </c>
      <c r="D511" s="231"/>
      <c r="E511" s="221"/>
    </row>
    <row r="512" spans="1:5" ht="18.75">
      <c r="A512" s="1942" t="s">
        <v>391</v>
      </c>
      <c r="B512" s="272" t="s">
        <v>998</v>
      </c>
      <c r="C512" s="219" t="s">
        <v>1800</v>
      </c>
      <c r="D512" s="231"/>
      <c r="E512" s="221"/>
    </row>
    <row r="513" spans="1:5" ht="18.75">
      <c r="A513" s="1942" t="s">
        <v>392</v>
      </c>
      <c r="B513" s="272" t="s">
        <v>999</v>
      </c>
      <c r="C513" s="219" t="s">
        <v>1800</v>
      </c>
      <c r="D513" s="231"/>
      <c r="E513" s="221"/>
    </row>
    <row r="514" spans="1:5" ht="18.75">
      <c r="A514" s="1942" t="s">
        <v>393</v>
      </c>
      <c r="B514" s="272" t="s">
        <v>1000</v>
      </c>
      <c r="C514" s="219" t="s">
        <v>1800</v>
      </c>
      <c r="D514" s="231"/>
      <c r="E514" s="221"/>
    </row>
    <row r="515" spans="1:5" ht="19.5">
      <c r="A515" s="1942" t="s">
        <v>394</v>
      </c>
      <c r="B515" s="273" t="s">
        <v>1001</v>
      </c>
      <c r="C515" s="219" t="s">
        <v>1800</v>
      </c>
      <c r="D515" s="231"/>
      <c r="E515" s="221"/>
    </row>
    <row r="516" spans="1:5" ht="18.75">
      <c r="A516" s="1942" t="s">
        <v>395</v>
      </c>
      <c r="B516" s="272" t="s">
        <v>1002</v>
      </c>
      <c r="C516" s="219" t="s">
        <v>1800</v>
      </c>
      <c r="D516" s="231"/>
      <c r="E516" s="221"/>
    </row>
    <row r="517" spans="1:5" ht="18.75">
      <c r="A517" s="1942" t="s">
        <v>396</v>
      </c>
      <c r="B517" s="272" t="s">
        <v>1003</v>
      </c>
      <c r="C517" s="219" t="s">
        <v>1800</v>
      </c>
      <c r="D517" s="231"/>
      <c r="E517" s="221"/>
    </row>
    <row r="518" spans="1:5" ht="18.75">
      <c r="A518" s="1942" t="s">
        <v>397</v>
      </c>
      <c r="B518" s="272" t="s">
        <v>1004</v>
      </c>
      <c r="C518" s="219" t="s">
        <v>1800</v>
      </c>
      <c r="D518" s="231"/>
      <c r="E518" s="221"/>
    </row>
    <row r="519" spans="1:5" ht="19.5" thickBot="1">
      <c r="A519" s="1942" t="s">
        <v>398</v>
      </c>
      <c r="B519" s="275" t="s">
        <v>1005</v>
      </c>
      <c r="C519" s="219" t="s">
        <v>1800</v>
      </c>
      <c r="D519" s="231"/>
      <c r="E519" s="221"/>
    </row>
    <row r="520" spans="1:5" ht="18.75">
      <c r="A520" s="1942" t="s">
        <v>399</v>
      </c>
      <c r="B520" s="271" t="s">
        <v>1006</v>
      </c>
      <c r="C520" s="219" t="s">
        <v>1800</v>
      </c>
      <c r="D520" s="231"/>
      <c r="E520" s="221"/>
    </row>
    <row r="521" spans="1:5" ht="18.75">
      <c r="A521" s="1942" t="s">
        <v>400</v>
      </c>
      <c r="B521" s="272" t="s">
        <v>1007</v>
      </c>
      <c r="C521" s="219" t="s">
        <v>1800</v>
      </c>
      <c r="D521" s="231"/>
      <c r="E521" s="221"/>
    </row>
    <row r="522" spans="1:5" ht="19.5">
      <c r="A522" s="1942" t="s">
        <v>401</v>
      </c>
      <c r="B522" s="273" t="s">
        <v>1008</v>
      </c>
      <c r="C522" s="219" t="s">
        <v>1800</v>
      </c>
      <c r="D522" s="231"/>
      <c r="E522" s="221"/>
    </row>
    <row r="523" spans="1:5" ht="18.75">
      <c r="A523" s="1942" t="s">
        <v>402</v>
      </c>
      <c r="B523" s="272" t="s">
        <v>1009</v>
      </c>
      <c r="C523" s="219" t="s">
        <v>1800</v>
      </c>
      <c r="D523" s="231"/>
      <c r="E523" s="221"/>
    </row>
    <row r="524" spans="1:5" ht="18.75">
      <c r="A524" s="1942" t="s">
        <v>403</v>
      </c>
      <c r="B524" s="272" t="s">
        <v>1010</v>
      </c>
      <c r="C524" s="219" t="s">
        <v>1800</v>
      </c>
      <c r="D524" s="231"/>
      <c r="E524" s="221"/>
    </row>
    <row r="525" spans="1:5" ht="18.75">
      <c r="A525" s="1942" t="s">
        <v>404</v>
      </c>
      <c r="B525" s="272" t="s">
        <v>1011</v>
      </c>
      <c r="C525" s="219" t="s">
        <v>1800</v>
      </c>
      <c r="D525" s="231"/>
      <c r="E525" s="221"/>
    </row>
    <row r="526" spans="1:5" ht="18.75">
      <c r="A526" s="1942" t="s">
        <v>405</v>
      </c>
      <c r="B526" s="272" t="s">
        <v>1012</v>
      </c>
      <c r="C526" s="219" t="s">
        <v>1800</v>
      </c>
      <c r="D526" s="231"/>
      <c r="E526" s="221"/>
    </row>
    <row r="527" spans="1:5" ht="19.5" thickBot="1">
      <c r="A527" s="1942" t="s">
        <v>406</v>
      </c>
      <c r="B527" s="275" t="s">
        <v>1013</v>
      </c>
      <c r="C527" s="219" t="s">
        <v>1800</v>
      </c>
      <c r="D527" s="231"/>
      <c r="E527" s="221"/>
    </row>
    <row r="528" spans="1:5" ht="18.75">
      <c r="A528" s="1942" t="s">
        <v>407</v>
      </c>
      <c r="B528" s="271" t="s">
        <v>1014</v>
      </c>
      <c r="C528" s="219" t="s">
        <v>1800</v>
      </c>
      <c r="D528" s="231"/>
      <c r="E528" s="221"/>
    </row>
    <row r="529" spans="1:5" ht="18.75">
      <c r="A529" s="1942" t="s">
        <v>408</v>
      </c>
      <c r="B529" s="272" t="s">
        <v>1015</v>
      </c>
      <c r="C529" s="219" t="s">
        <v>1800</v>
      </c>
      <c r="D529" s="231"/>
      <c r="E529" s="221"/>
    </row>
    <row r="530" spans="1:5" ht="18.75">
      <c r="A530" s="1942" t="s">
        <v>409</v>
      </c>
      <c r="B530" s="272" t="s">
        <v>1016</v>
      </c>
      <c r="C530" s="219" t="s">
        <v>1800</v>
      </c>
      <c r="D530" s="231"/>
      <c r="E530" s="221"/>
    </row>
    <row r="531" spans="1:5" ht="18.75">
      <c r="A531" s="1942" t="s">
        <v>410</v>
      </c>
      <c r="B531" s="272" t="s">
        <v>1017</v>
      </c>
      <c r="C531" s="219" t="s">
        <v>1800</v>
      </c>
      <c r="D531" s="231"/>
      <c r="E531" s="221"/>
    </row>
    <row r="532" spans="1:5" ht="18.75">
      <c r="A532" s="1942" t="s">
        <v>411</v>
      </c>
      <c r="B532" s="272" t="s">
        <v>1018</v>
      </c>
      <c r="C532" s="219" t="s">
        <v>1800</v>
      </c>
      <c r="D532" s="231"/>
      <c r="E532" s="221"/>
    </row>
    <row r="533" spans="1:5" ht="18.75">
      <c r="A533" s="1942" t="s">
        <v>412</v>
      </c>
      <c r="B533" s="272" t="s">
        <v>1019</v>
      </c>
      <c r="C533" s="219" t="s">
        <v>1800</v>
      </c>
      <c r="D533" s="231"/>
      <c r="E533" s="221"/>
    </row>
    <row r="534" spans="1:5" ht="18.75">
      <c r="A534" s="1942" t="s">
        <v>413</v>
      </c>
      <c r="B534" s="272" t="s">
        <v>1020</v>
      </c>
      <c r="C534" s="219" t="s">
        <v>1800</v>
      </c>
      <c r="D534" s="231"/>
      <c r="E534" s="221"/>
    </row>
    <row r="535" spans="1:5" ht="18.75">
      <c r="A535" s="1942" t="s">
        <v>414</v>
      </c>
      <c r="B535" s="272" t="s">
        <v>1021</v>
      </c>
      <c r="C535" s="219" t="s">
        <v>1800</v>
      </c>
      <c r="D535" s="231"/>
      <c r="E535" s="221"/>
    </row>
    <row r="536" spans="1:5" ht="19.5">
      <c r="A536" s="1942" t="s">
        <v>415</v>
      </c>
      <c r="B536" s="273" t="s">
        <v>1022</v>
      </c>
      <c r="C536" s="219" t="s">
        <v>1800</v>
      </c>
      <c r="D536" s="231"/>
      <c r="E536" s="221"/>
    </row>
    <row r="537" spans="1:5" ht="18.75">
      <c r="A537" s="1942" t="s">
        <v>416</v>
      </c>
      <c r="B537" s="272" t="s">
        <v>1023</v>
      </c>
      <c r="C537" s="219" t="s">
        <v>1800</v>
      </c>
      <c r="D537" s="231"/>
      <c r="E537" s="221"/>
    </row>
    <row r="538" spans="1:5" ht="19.5" thickBot="1">
      <c r="A538" s="1942" t="s">
        <v>417</v>
      </c>
      <c r="B538" s="275" t="s">
        <v>1024</v>
      </c>
      <c r="C538" s="219" t="s">
        <v>1800</v>
      </c>
      <c r="D538" s="231"/>
      <c r="E538" s="221"/>
    </row>
    <row r="539" spans="1:5" ht="18.75">
      <c r="A539" s="1942" t="s">
        <v>418</v>
      </c>
      <c r="B539" s="271" t="s">
        <v>1025</v>
      </c>
      <c r="C539" s="219" t="s">
        <v>1800</v>
      </c>
      <c r="D539" s="231"/>
      <c r="E539" s="221"/>
    </row>
    <row r="540" spans="1:5" ht="18.75">
      <c r="A540" s="1942" t="s">
        <v>419</v>
      </c>
      <c r="B540" s="272" t="s">
        <v>1026</v>
      </c>
      <c r="C540" s="219" t="s">
        <v>1800</v>
      </c>
      <c r="D540" s="231"/>
      <c r="E540" s="221"/>
    </row>
    <row r="541" spans="1:5" ht="18.75">
      <c r="A541" s="1942" t="s">
        <v>420</v>
      </c>
      <c r="B541" s="272" t="s">
        <v>1027</v>
      </c>
      <c r="C541" s="219" t="s">
        <v>1800</v>
      </c>
      <c r="D541" s="231"/>
      <c r="E541" s="221"/>
    </row>
    <row r="542" spans="1:5" ht="18.75">
      <c r="A542" s="1942" t="s">
        <v>421</v>
      </c>
      <c r="B542" s="272" t="s">
        <v>1028</v>
      </c>
      <c r="C542" s="219" t="s">
        <v>1800</v>
      </c>
      <c r="D542" s="231"/>
      <c r="E542" s="221"/>
    </row>
    <row r="543" spans="1:5" ht="18.75">
      <c r="A543" s="1942" t="s">
        <v>422</v>
      </c>
      <c r="B543" s="272" t="s">
        <v>1029</v>
      </c>
      <c r="C543" s="219" t="s">
        <v>1800</v>
      </c>
      <c r="D543" s="231"/>
      <c r="E543" s="221"/>
    </row>
    <row r="544" spans="1:5" ht="19.5">
      <c r="A544" s="1942" t="s">
        <v>423</v>
      </c>
      <c r="B544" s="273" t="s">
        <v>1030</v>
      </c>
      <c r="C544" s="219" t="s">
        <v>1800</v>
      </c>
      <c r="D544" s="231"/>
      <c r="E544" s="221"/>
    </row>
    <row r="545" spans="1:5" ht="18.75">
      <c r="A545" s="1942" t="s">
        <v>424</v>
      </c>
      <c r="B545" s="272" t="s">
        <v>1031</v>
      </c>
      <c r="C545" s="219" t="s">
        <v>1800</v>
      </c>
      <c r="D545" s="231"/>
      <c r="E545" s="221"/>
    </row>
    <row r="546" spans="1:5" ht="18.75">
      <c r="A546" s="1942" t="s">
        <v>425</v>
      </c>
      <c r="B546" s="272" t="s">
        <v>1032</v>
      </c>
      <c r="C546" s="219" t="s">
        <v>1800</v>
      </c>
      <c r="D546" s="231"/>
      <c r="E546" s="221"/>
    </row>
    <row r="547" spans="1:5" ht="18.75">
      <c r="A547" s="1942" t="s">
        <v>426</v>
      </c>
      <c r="B547" s="272" t="s">
        <v>1033</v>
      </c>
      <c r="C547" s="219" t="s">
        <v>1800</v>
      </c>
      <c r="D547" s="231"/>
      <c r="E547" s="221"/>
    </row>
    <row r="548" spans="1:5" ht="18.75">
      <c r="A548" s="1942" t="s">
        <v>427</v>
      </c>
      <c r="B548" s="272" t="s">
        <v>1034</v>
      </c>
      <c r="C548" s="219" t="s">
        <v>1800</v>
      </c>
      <c r="D548" s="231"/>
      <c r="E548" s="221"/>
    </row>
    <row r="549" spans="1:5" ht="18.75">
      <c r="A549" s="1942" t="s">
        <v>428</v>
      </c>
      <c r="B549" s="1140" t="s">
        <v>1035</v>
      </c>
      <c r="C549" s="219" t="s">
        <v>1800</v>
      </c>
      <c r="D549" s="231"/>
      <c r="E549" s="221"/>
    </row>
    <row r="550" spans="1:5" ht="19.5" thickBot="1">
      <c r="A550" s="1942" t="s">
        <v>429</v>
      </c>
      <c r="B550" s="275" t="s">
        <v>1329</v>
      </c>
      <c r="C550" s="219" t="s">
        <v>1800</v>
      </c>
      <c r="D550" s="231"/>
      <c r="E550" s="221"/>
    </row>
    <row r="551" spans="1:5" ht="18.75">
      <c r="A551" s="1942" t="s">
        <v>430</v>
      </c>
      <c r="B551" s="271" t="s">
        <v>1036</v>
      </c>
      <c r="C551" s="219" t="s">
        <v>1800</v>
      </c>
      <c r="D551" s="231"/>
      <c r="E551" s="221"/>
    </row>
    <row r="552" spans="1:5" ht="18.75">
      <c r="A552" s="1942" t="s">
        <v>431</v>
      </c>
      <c r="B552" s="272" t="s">
        <v>1037</v>
      </c>
      <c r="C552" s="219" t="s">
        <v>1800</v>
      </c>
      <c r="D552" s="231"/>
      <c r="E552" s="221"/>
    </row>
    <row r="553" spans="1:5" ht="18.75">
      <c r="A553" s="1942" t="s">
        <v>432</v>
      </c>
      <c r="B553" s="272" t="s">
        <v>1038</v>
      </c>
      <c r="C553" s="219" t="s">
        <v>1800</v>
      </c>
      <c r="D553" s="231"/>
      <c r="E553" s="221"/>
    </row>
    <row r="554" spans="1:5" ht="19.5">
      <c r="A554" s="1942" t="s">
        <v>433</v>
      </c>
      <c r="B554" s="273" t="s">
        <v>1039</v>
      </c>
      <c r="C554" s="219" t="s">
        <v>1800</v>
      </c>
      <c r="D554" s="231"/>
      <c r="E554" s="221"/>
    </row>
    <row r="555" spans="1:5" ht="18.75">
      <c r="A555" s="1942" t="s">
        <v>434</v>
      </c>
      <c r="B555" s="272" t="s">
        <v>1040</v>
      </c>
      <c r="C555" s="219" t="s">
        <v>1800</v>
      </c>
      <c r="D555" s="231"/>
      <c r="E555" s="221"/>
    </row>
    <row r="556" spans="1:5" ht="19.5" thickBot="1">
      <c r="A556" s="1942" t="s">
        <v>435</v>
      </c>
      <c r="B556" s="275" t="s">
        <v>1041</v>
      </c>
      <c r="C556" s="219" t="s">
        <v>1800</v>
      </c>
      <c r="D556" s="231"/>
      <c r="E556" s="221"/>
    </row>
    <row r="557" spans="1:5" ht="18.75">
      <c r="A557" s="1942" t="s">
        <v>436</v>
      </c>
      <c r="B557" s="277" t="s">
        <v>1042</v>
      </c>
      <c r="C557" s="219" t="s">
        <v>1800</v>
      </c>
      <c r="D557" s="231"/>
      <c r="E557" s="221"/>
    </row>
    <row r="558" spans="1:5" ht="18.75">
      <c r="A558" s="1942" t="s">
        <v>437</v>
      </c>
      <c r="B558" s="272" t="s">
        <v>1043</v>
      </c>
      <c r="C558" s="219" t="s">
        <v>1800</v>
      </c>
      <c r="D558" s="231"/>
      <c r="E558" s="221"/>
    </row>
    <row r="559" spans="1:5" ht="18.75">
      <c r="A559" s="1942" t="s">
        <v>438</v>
      </c>
      <c r="B559" s="272" t="s">
        <v>1044</v>
      </c>
      <c r="C559" s="219" t="s">
        <v>1800</v>
      </c>
      <c r="D559" s="231"/>
      <c r="E559" s="221"/>
    </row>
    <row r="560" spans="1:5" ht="18.75">
      <c r="A560" s="1942" t="s">
        <v>439</v>
      </c>
      <c r="B560" s="272" t="s">
        <v>1045</v>
      </c>
      <c r="C560" s="219" t="s">
        <v>1800</v>
      </c>
      <c r="D560" s="231"/>
      <c r="E560" s="221"/>
    </row>
    <row r="561" spans="1:5" ht="18.75">
      <c r="A561" s="1942" t="s">
        <v>440</v>
      </c>
      <c r="B561" s="272" t="s">
        <v>1046</v>
      </c>
      <c r="C561" s="219" t="s">
        <v>1800</v>
      </c>
      <c r="D561" s="231"/>
      <c r="E561" s="221"/>
    </row>
    <row r="562" spans="1:5" ht="18.75">
      <c r="A562" s="1942" t="s">
        <v>441</v>
      </c>
      <c r="B562" s="272" t="s">
        <v>1047</v>
      </c>
      <c r="C562" s="219" t="s">
        <v>1800</v>
      </c>
      <c r="D562" s="231"/>
      <c r="E562" s="221"/>
    </row>
    <row r="563" spans="1:5" ht="18.75">
      <c r="A563" s="1942" t="s">
        <v>442</v>
      </c>
      <c r="B563" s="272" t="s">
        <v>1048</v>
      </c>
      <c r="C563" s="219" t="s">
        <v>1800</v>
      </c>
      <c r="D563" s="231"/>
      <c r="E563" s="221"/>
    </row>
    <row r="564" spans="1:5" ht="19.5">
      <c r="A564" s="1942" t="s">
        <v>443</v>
      </c>
      <c r="B564" s="273" t="s">
        <v>1049</v>
      </c>
      <c r="C564" s="219" t="s">
        <v>1800</v>
      </c>
      <c r="D564" s="231"/>
      <c r="E564" s="221"/>
    </row>
    <row r="565" spans="1:5" ht="18.75">
      <c r="A565" s="1942" t="s">
        <v>444</v>
      </c>
      <c r="B565" s="272" t="s">
        <v>1050</v>
      </c>
      <c r="C565" s="219" t="s">
        <v>1800</v>
      </c>
      <c r="D565" s="231"/>
      <c r="E565" s="221"/>
    </row>
    <row r="566" spans="1:5" ht="18.75">
      <c r="A566" s="1942" t="s">
        <v>445</v>
      </c>
      <c r="B566" s="272" t="s">
        <v>1051</v>
      </c>
      <c r="C566" s="219" t="s">
        <v>1800</v>
      </c>
      <c r="D566" s="231"/>
      <c r="E566" s="221"/>
    </row>
    <row r="567" spans="1:5" ht="19.5" thickBot="1">
      <c r="A567" s="1942" t="s">
        <v>446</v>
      </c>
      <c r="B567" s="275" t="s">
        <v>1052</v>
      </c>
      <c r="C567" s="219" t="s">
        <v>1800</v>
      </c>
      <c r="D567" s="232"/>
      <c r="E567" s="221"/>
    </row>
    <row r="568" spans="1:5" ht="18.75">
      <c r="A568" s="1942" t="s">
        <v>447</v>
      </c>
      <c r="B568" s="277" t="s">
        <v>1053</v>
      </c>
      <c r="C568" s="219" t="s">
        <v>1800</v>
      </c>
      <c r="D568" s="231"/>
      <c r="E568" s="221"/>
    </row>
    <row r="569" spans="1:5" ht="18.75">
      <c r="A569" s="1942" t="s">
        <v>448</v>
      </c>
      <c r="B569" s="272" t="s">
        <v>1054</v>
      </c>
      <c r="C569" s="219" t="s">
        <v>1800</v>
      </c>
      <c r="D569" s="231"/>
      <c r="E569" s="221"/>
    </row>
    <row r="570" spans="1:5" ht="18.75">
      <c r="A570" s="1942" t="s">
        <v>449</v>
      </c>
      <c r="B570" s="272" t="s">
        <v>1055</v>
      </c>
      <c r="C570" s="219" t="s">
        <v>1800</v>
      </c>
      <c r="D570" s="231"/>
      <c r="E570" s="221"/>
    </row>
    <row r="571" spans="1:5" ht="18.75">
      <c r="A571" s="1942" t="s">
        <v>450</v>
      </c>
      <c r="B571" s="272" t="s">
        <v>1056</v>
      </c>
      <c r="C571" s="219" t="s">
        <v>1800</v>
      </c>
      <c r="D571" s="231"/>
      <c r="E571" s="221"/>
    </row>
    <row r="572" spans="1:5" ht="18.75">
      <c r="A572" s="1942" t="s">
        <v>451</v>
      </c>
      <c r="B572" s="272" t="s">
        <v>1057</v>
      </c>
      <c r="C572" s="219" t="s">
        <v>1800</v>
      </c>
      <c r="D572" s="231"/>
      <c r="E572" s="221"/>
    </row>
    <row r="573" spans="1:5" ht="18.75">
      <c r="A573" s="1942" t="s">
        <v>452</v>
      </c>
      <c r="B573" s="272" t="s">
        <v>1058</v>
      </c>
      <c r="C573" s="219" t="s">
        <v>1800</v>
      </c>
      <c r="D573" s="231"/>
      <c r="E573" s="221"/>
    </row>
    <row r="574" spans="1:5" ht="18.75">
      <c r="A574" s="1942" t="s">
        <v>453</v>
      </c>
      <c r="B574" s="272" t="s">
        <v>1059</v>
      </c>
      <c r="C574" s="219" t="s">
        <v>1800</v>
      </c>
      <c r="D574" s="231"/>
      <c r="E574" s="221"/>
    </row>
    <row r="575" spans="1:5" ht="18.75">
      <c r="A575" s="1942" t="s">
        <v>454</v>
      </c>
      <c r="B575" s="272" t="s">
        <v>1060</v>
      </c>
      <c r="C575" s="219" t="s">
        <v>1800</v>
      </c>
      <c r="D575" s="231"/>
      <c r="E575" s="221"/>
    </row>
    <row r="576" spans="1:5" ht="19.5">
      <c r="A576" s="1942" t="s">
        <v>455</v>
      </c>
      <c r="B576" s="273" t="s">
        <v>1061</v>
      </c>
      <c r="C576" s="219" t="s">
        <v>1800</v>
      </c>
      <c r="D576" s="231"/>
      <c r="E576" s="221"/>
    </row>
    <row r="577" spans="1:5" ht="18.75">
      <c r="A577" s="1942" t="s">
        <v>456</v>
      </c>
      <c r="B577" s="272" t="s">
        <v>1062</v>
      </c>
      <c r="C577" s="219" t="s">
        <v>1800</v>
      </c>
      <c r="D577" s="231"/>
      <c r="E577" s="221"/>
    </row>
    <row r="578" spans="1:5" ht="18.75">
      <c r="A578" s="1942" t="s">
        <v>457</v>
      </c>
      <c r="B578" s="272" t="s">
        <v>1063</v>
      </c>
      <c r="C578" s="219" t="s">
        <v>1800</v>
      </c>
      <c r="D578" s="231"/>
      <c r="E578" s="221"/>
    </row>
    <row r="579" spans="1:5" ht="18.75">
      <c r="A579" s="1942" t="s">
        <v>458</v>
      </c>
      <c r="B579" s="272" t="s">
        <v>1064</v>
      </c>
      <c r="C579" s="219" t="s">
        <v>1800</v>
      </c>
      <c r="D579" s="231"/>
      <c r="E579" s="221"/>
    </row>
    <row r="580" spans="1:5" ht="18.75">
      <c r="A580" s="1942" t="s">
        <v>459</v>
      </c>
      <c r="B580" s="272" t="s">
        <v>1065</v>
      </c>
      <c r="C580" s="219" t="s">
        <v>1800</v>
      </c>
      <c r="D580" s="231"/>
      <c r="E580" s="221"/>
    </row>
    <row r="581" spans="1:5" ht="18.75">
      <c r="A581" s="1942" t="s">
        <v>460</v>
      </c>
      <c r="B581" s="272" t="s">
        <v>1066</v>
      </c>
      <c r="C581" s="219" t="s">
        <v>1800</v>
      </c>
      <c r="D581" s="231"/>
      <c r="E581" s="221"/>
    </row>
    <row r="582" spans="1:5" ht="18.75">
      <c r="A582" s="1942" t="s">
        <v>461</v>
      </c>
      <c r="B582" s="272" t="s">
        <v>1067</v>
      </c>
      <c r="C582" s="219" t="s">
        <v>1800</v>
      </c>
      <c r="D582" s="231"/>
      <c r="E582" s="221"/>
    </row>
    <row r="583" spans="1:5" ht="18.75">
      <c r="A583" s="1942" t="s">
        <v>462</v>
      </c>
      <c r="B583" s="272" t="s">
        <v>1068</v>
      </c>
      <c r="C583" s="219" t="s">
        <v>1800</v>
      </c>
      <c r="D583" s="231"/>
      <c r="E583" s="221"/>
    </row>
    <row r="584" spans="1:5" ht="18.75">
      <c r="A584" s="1942" t="s">
        <v>463</v>
      </c>
      <c r="B584" s="272" t="s">
        <v>1069</v>
      </c>
      <c r="C584" s="219" t="s">
        <v>1800</v>
      </c>
      <c r="D584" s="231"/>
      <c r="E584" s="221"/>
    </row>
    <row r="585" spans="1:5" ht="19.5" thickBot="1">
      <c r="A585" s="1942" t="s">
        <v>464</v>
      </c>
      <c r="B585" s="278" t="s">
        <v>1070</v>
      </c>
      <c r="C585" s="219" t="s">
        <v>1800</v>
      </c>
      <c r="D585" s="233"/>
      <c r="E585" s="221"/>
    </row>
    <row r="586" spans="1:5" ht="18.75">
      <c r="A586" s="1942" t="s">
        <v>465</v>
      </c>
      <c r="B586" s="271" t="s">
        <v>1071</v>
      </c>
      <c r="C586" s="219" t="s">
        <v>1800</v>
      </c>
      <c r="D586" s="231"/>
      <c r="E586" s="221"/>
    </row>
    <row r="587" spans="1:5" ht="18.75">
      <c r="A587" s="1942" t="s">
        <v>466</v>
      </c>
      <c r="B587" s="272" t="s">
        <v>1072</v>
      </c>
      <c r="C587" s="219" t="s">
        <v>1800</v>
      </c>
      <c r="D587" s="231"/>
      <c r="E587" s="221"/>
    </row>
    <row r="588" spans="1:5" ht="18.75">
      <c r="A588" s="1942" t="s">
        <v>467</v>
      </c>
      <c r="B588" s="272" t="s">
        <v>1073</v>
      </c>
      <c r="C588" s="219" t="s">
        <v>1800</v>
      </c>
      <c r="D588" s="231"/>
      <c r="E588" s="221"/>
    </row>
    <row r="589" spans="1:5" ht="18.75">
      <c r="A589" s="1942" t="s">
        <v>468</v>
      </c>
      <c r="B589" s="272" t="s">
        <v>1074</v>
      </c>
      <c r="C589" s="219" t="s">
        <v>1800</v>
      </c>
      <c r="D589" s="231"/>
      <c r="E589" s="221"/>
    </row>
    <row r="590" spans="1:5" ht="19.5">
      <c r="A590" s="1942" t="s">
        <v>469</v>
      </c>
      <c r="B590" s="273" t="s">
        <v>1075</v>
      </c>
      <c r="C590" s="219" t="s">
        <v>1800</v>
      </c>
      <c r="D590" s="231"/>
      <c r="E590" s="221"/>
    </row>
    <row r="591" spans="1:5" ht="18.75">
      <c r="A591" s="1942" t="s">
        <v>470</v>
      </c>
      <c r="B591" s="272" t="s">
        <v>1076</v>
      </c>
      <c r="C591" s="219" t="s">
        <v>1800</v>
      </c>
      <c r="D591" s="231"/>
      <c r="E591" s="221"/>
    </row>
    <row r="592" spans="1:5" ht="19.5" thickBot="1">
      <c r="A592" s="1942" t="s">
        <v>471</v>
      </c>
      <c r="B592" s="275" t="s">
        <v>1077</v>
      </c>
      <c r="C592" s="219" t="s">
        <v>1800</v>
      </c>
      <c r="D592" s="231"/>
      <c r="E592" s="221"/>
    </row>
    <row r="593" spans="1:5" ht="18.75">
      <c r="A593" s="1942" t="s">
        <v>472</v>
      </c>
      <c r="B593" s="271" t="s">
        <v>1078</v>
      </c>
      <c r="C593" s="219" t="s">
        <v>1800</v>
      </c>
      <c r="D593" s="231"/>
      <c r="E593" s="221"/>
    </row>
    <row r="594" spans="1:5" ht="18.75">
      <c r="A594" s="1942" t="s">
        <v>473</v>
      </c>
      <c r="B594" s="272" t="s">
        <v>1863</v>
      </c>
      <c r="C594" s="219" t="s">
        <v>1800</v>
      </c>
      <c r="D594" s="231"/>
      <c r="E594" s="221"/>
    </row>
    <row r="595" spans="1:5" ht="18.75">
      <c r="A595" s="1942" t="s">
        <v>474</v>
      </c>
      <c r="B595" s="272" t="s">
        <v>1079</v>
      </c>
      <c r="C595" s="219" t="s">
        <v>1800</v>
      </c>
      <c r="D595" s="231"/>
      <c r="E595" s="221"/>
    </row>
    <row r="596" spans="1:5" ht="18.75">
      <c r="A596" s="1942" t="s">
        <v>475</v>
      </c>
      <c r="B596" s="272" t="s">
        <v>1080</v>
      </c>
      <c r="C596" s="219" t="s">
        <v>1800</v>
      </c>
      <c r="D596" s="231"/>
      <c r="E596" s="221"/>
    </row>
    <row r="597" spans="1:5" ht="18.75">
      <c r="A597" s="1942" t="s">
        <v>476</v>
      </c>
      <c r="B597" s="272" t="s">
        <v>1081</v>
      </c>
      <c r="C597" s="219" t="s">
        <v>1800</v>
      </c>
      <c r="D597" s="231"/>
      <c r="E597" s="221"/>
    </row>
    <row r="598" spans="1:5" ht="19.5">
      <c r="A598" s="1942" t="s">
        <v>477</v>
      </c>
      <c r="B598" s="273" t="s">
        <v>1082</v>
      </c>
      <c r="C598" s="219" t="s">
        <v>1800</v>
      </c>
      <c r="D598" s="231"/>
      <c r="E598" s="221"/>
    </row>
    <row r="599" spans="1:5" ht="18.75">
      <c r="A599" s="1942" t="s">
        <v>478</v>
      </c>
      <c r="B599" s="272" t="s">
        <v>1083</v>
      </c>
      <c r="C599" s="219" t="s">
        <v>1800</v>
      </c>
      <c r="D599" s="231"/>
      <c r="E599" s="221"/>
    </row>
    <row r="600" spans="1:5" ht="19.5" thickBot="1">
      <c r="A600" s="1942" t="s">
        <v>479</v>
      </c>
      <c r="B600" s="275" t="s">
        <v>1084</v>
      </c>
      <c r="C600" s="219" t="s">
        <v>1800</v>
      </c>
      <c r="D600" s="231"/>
      <c r="E600" s="221"/>
    </row>
    <row r="601" spans="1:5" ht="18.75">
      <c r="A601" s="1942" t="s">
        <v>480</v>
      </c>
      <c r="B601" s="271" t="s">
        <v>1085</v>
      </c>
      <c r="C601" s="219" t="s">
        <v>1800</v>
      </c>
      <c r="D601" s="231"/>
      <c r="E601" s="221"/>
    </row>
    <row r="602" spans="1:5" ht="18.75">
      <c r="A602" s="1942" t="s">
        <v>481</v>
      </c>
      <c r="B602" s="272" t="s">
        <v>1086</v>
      </c>
      <c r="C602" s="219" t="s">
        <v>1800</v>
      </c>
      <c r="D602" s="231"/>
      <c r="E602" s="221"/>
    </row>
    <row r="603" spans="1:5" ht="18.75">
      <c r="A603" s="1942" t="s">
        <v>482</v>
      </c>
      <c r="B603" s="272" t="s">
        <v>1087</v>
      </c>
      <c r="C603" s="219" t="s">
        <v>1800</v>
      </c>
      <c r="D603" s="231"/>
      <c r="E603" s="221"/>
    </row>
    <row r="604" spans="1:5" ht="18.75">
      <c r="A604" s="1942" t="s">
        <v>483</v>
      </c>
      <c r="B604" s="272" t="s">
        <v>1088</v>
      </c>
      <c r="C604" s="219" t="s">
        <v>1800</v>
      </c>
      <c r="D604" s="231"/>
      <c r="E604" s="221"/>
    </row>
    <row r="605" spans="1:5" ht="19.5">
      <c r="A605" s="1942" t="s">
        <v>484</v>
      </c>
      <c r="B605" s="273" t="s">
        <v>1089</v>
      </c>
      <c r="C605" s="219" t="s">
        <v>1800</v>
      </c>
      <c r="D605" s="231"/>
      <c r="E605" s="221"/>
    </row>
    <row r="606" spans="1:5" ht="18.75">
      <c r="A606" s="1942" t="s">
        <v>485</v>
      </c>
      <c r="B606" s="272" t="s">
        <v>1090</v>
      </c>
      <c r="C606" s="219" t="s">
        <v>1800</v>
      </c>
      <c r="D606" s="231"/>
      <c r="E606" s="221"/>
    </row>
    <row r="607" spans="1:5" ht="19.5" thickBot="1">
      <c r="A607" s="1942" t="s">
        <v>486</v>
      </c>
      <c r="B607" s="275" t="s">
        <v>1091</v>
      </c>
      <c r="C607" s="219" t="s">
        <v>1800</v>
      </c>
      <c r="D607" s="231"/>
      <c r="E607" s="221"/>
    </row>
    <row r="608" spans="1:5" ht="18.75">
      <c r="A608" s="1942" t="s">
        <v>487</v>
      </c>
      <c r="B608" s="271" t="s">
        <v>1092</v>
      </c>
      <c r="C608" s="219" t="s">
        <v>1800</v>
      </c>
      <c r="D608" s="231"/>
      <c r="E608" s="221"/>
    </row>
    <row r="609" spans="1:5" ht="18.75">
      <c r="A609" s="1942" t="s">
        <v>488</v>
      </c>
      <c r="B609" s="272" t="s">
        <v>1093</v>
      </c>
      <c r="C609" s="219" t="s">
        <v>1800</v>
      </c>
      <c r="D609" s="231"/>
      <c r="E609" s="221"/>
    </row>
    <row r="610" spans="1:5" ht="19.5">
      <c r="A610" s="1942" t="s">
        <v>489</v>
      </c>
      <c r="B610" s="273" t="s">
        <v>1094</v>
      </c>
      <c r="C610" s="219" t="s">
        <v>1800</v>
      </c>
      <c r="D610" s="231"/>
      <c r="E610" s="221"/>
    </row>
    <row r="611" spans="1:5" ht="19.5" thickBot="1">
      <c r="A611" s="1942" t="s">
        <v>490</v>
      </c>
      <c r="B611" s="275" t="s">
        <v>1095</v>
      </c>
      <c r="C611" s="219" t="s">
        <v>1800</v>
      </c>
      <c r="D611" s="231"/>
      <c r="E611" s="221"/>
    </row>
    <row r="612" spans="1:5" ht="18.75">
      <c r="A612" s="1942" t="s">
        <v>491</v>
      </c>
      <c r="B612" s="271" t="s">
        <v>1096</v>
      </c>
      <c r="C612" s="219" t="s">
        <v>1800</v>
      </c>
      <c r="D612" s="231"/>
      <c r="E612" s="221"/>
    </row>
    <row r="613" spans="1:5" ht="18.75">
      <c r="A613" s="1942" t="s">
        <v>492</v>
      </c>
      <c r="B613" s="272" t="s">
        <v>1097</v>
      </c>
      <c r="C613" s="219" t="s">
        <v>1800</v>
      </c>
      <c r="D613" s="231"/>
      <c r="E613" s="221"/>
    </row>
    <row r="614" spans="1:5" ht="18.75">
      <c r="A614" s="1942" t="s">
        <v>493</v>
      </c>
      <c r="B614" s="272" t="s">
        <v>1098</v>
      </c>
      <c r="C614" s="219" t="s">
        <v>1800</v>
      </c>
      <c r="D614" s="231"/>
      <c r="E614" s="221"/>
    </row>
    <row r="615" spans="1:5" ht="18.75">
      <c r="A615" s="1942" t="s">
        <v>494</v>
      </c>
      <c r="B615" s="272" t="s">
        <v>1099</v>
      </c>
      <c r="C615" s="219" t="s">
        <v>1800</v>
      </c>
      <c r="D615" s="231"/>
      <c r="E615" s="221"/>
    </row>
    <row r="616" spans="1:5" ht="18.75">
      <c r="A616" s="1942" t="s">
        <v>495</v>
      </c>
      <c r="B616" s="272" t="s">
        <v>1100</v>
      </c>
      <c r="C616" s="219" t="s">
        <v>1800</v>
      </c>
      <c r="D616" s="231"/>
      <c r="E616" s="221"/>
    </row>
    <row r="617" spans="1:5" ht="18.75">
      <c r="A617" s="1942" t="s">
        <v>496</v>
      </c>
      <c r="B617" s="272" t="s">
        <v>1101</v>
      </c>
      <c r="C617" s="219" t="s">
        <v>1800</v>
      </c>
      <c r="D617" s="231"/>
      <c r="E617" s="221"/>
    </row>
    <row r="618" spans="1:5" ht="18.75">
      <c r="A618" s="1942" t="s">
        <v>497</v>
      </c>
      <c r="B618" s="272" t="s">
        <v>1102</v>
      </c>
      <c r="C618" s="219" t="s">
        <v>1800</v>
      </c>
      <c r="D618" s="231"/>
      <c r="E618" s="221"/>
    </row>
    <row r="619" spans="1:5" ht="18.75">
      <c r="A619" s="1942" t="s">
        <v>498</v>
      </c>
      <c r="B619" s="272" t="s">
        <v>1103</v>
      </c>
      <c r="C619" s="219" t="s">
        <v>1800</v>
      </c>
      <c r="D619" s="231"/>
      <c r="E619" s="221"/>
    </row>
    <row r="620" spans="1:5" ht="19.5">
      <c r="A620" s="1942" t="s">
        <v>499</v>
      </c>
      <c r="B620" s="273" t="s">
        <v>1104</v>
      </c>
      <c r="C620" s="219" t="s">
        <v>1800</v>
      </c>
      <c r="D620" s="231"/>
      <c r="E620" s="221"/>
    </row>
    <row r="621" spans="1:5" ht="19.5" thickBot="1">
      <c r="A621" s="1942" t="s">
        <v>500</v>
      </c>
      <c r="B621" s="275" t="s">
        <v>1105</v>
      </c>
      <c r="C621" s="219" t="s">
        <v>1800</v>
      </c>
      <c r="D621" s="231"/>
      <c r="E621" s="221"/>
    </row>
    <row r="622" spans="1:5" ht="18.75">
      <c r="A622" s="1942" t="s">
        <v>501</v>
      </c>
      <c r="B622" s="271" t="s">
        <v>1106</v>
      </c>
      <c r="C622" s="219" t="s">
        <v>1800</v>
      </c>
      <c r="D622" s="231"/>
      <c r="E622" s="221"/>
    </row>
    <row r="623" spans="1:5" ht="18.75">
      <c r="A623" s="1942" t="s">
        <v>502</v>
      </c>
      <c r="B623" s="272" t="s">
        <v>1107</v>
      </c>
      <c r="C623" s="219" t="s">
        <v>1800</v>
      </c>
      <c r="D623" s="231"/>
      <c r="E623" s="221"/>
    </row>
    <row r="624" spans="1:5" ht="18.75">
      <c r="A624" s="1942" t="s">
        <v>503</v>
      </c>
      <c r="B624" s="272" t="s">
        <v>1108</v>
      </c>
      <c r="C624" s="219" t="s">
        <v>1800</v>
      </c>
      <c r="D624" s="231"/>
      <c r="E624" s="221"/>
    </row>
    <row r="625" spans="1:5" ht="18.75">
      <c r="A625" s="1942" t="s">
        <v>504</v>
      </c>
      <c r="B625" s="272" t="s">
        <v>1109</v>
      </c>
      <c r="C625" s="219" t="s">
        <v>1800</v>
      </c>
      <c r="D625" s="231"/>
      <c r="E625" s="221"/>
    </row>
    <row r="626" spans="1:5" ht="18.75">
      <c r="A626" s="1942" t="s">
        <v>505</v>
      </c>
      <c r="B626" s="272" t="s">
        <v>1110</v>
      </c>
      <c r="C626" s="219" t="s">
        <v>1800</v>
      </c>
      <c r="D626" s="231"/>
      <c r="E626" s="221"/>
    </row>
    <row r="627" spans="1:5" ht="18.75">
      <c r="A627" s="1942" t="s">
        <v>506</v>
      </c>
      <c r="B627" s="272" t="s">
        <v>1111</v>
      </c>
      <c r="C627" s="219" t="s">
        <v>1800</v>
      </c>
      <c r="D627" s="231"/>
      <c r="E627" s="221"/>
    </row>
    <row r="628" spans="1:5" ht="18.75">
      <c r="A628" s="1942" t="s">
        <v>507</v>
      </c>
      <c r="B628" s="272" t="s">
        <v>1112</v>
      </c>
      <c r="C628" s="219" t="s">
        <v>1800</v>
      </c>
      <c r="D628" s="231"/>
      <c r="E628" s="221"/>
    </row>
    <row r="629" spans="1:5" ht="18.75">
      <c r="A629" s="1942" t="s">
        <v>508</v>
      </c>
      <c r="B629" s="272" t="s">
        <v>1113</v>
      </c>
      <c r="C629" s="219" t="s">
        <v>1800</v>
      </c>
      <c r="D629" s="231"/>
      <c r="E629" s="221"/>
    </row>
    <row r="630" spans="1:5" ht="18.75">
      <c r="A630" s="1942" t="s">
        <v>509</v>
      </c>
      <c r="B630" s="272" t="s">
        <v>1114</v>
      </c>
      <c r="C630" s="219" t="s">
        <v>1800</v>
      </c>
      <c r="D630" s="231"/>
      <c r="E630" s="221"/>
    </row>
    <row r="631" spans="1:5" ht="18.75">
      <c r="A631" s="1942" t="s">
        <v>510</v>
      </c>
      <c r="B631" s="272" t="s">
        <v>1115</v>
      </c>
      <c r="C631" s="219" t="s">
        <v>1800</v>
      </c>
      <c r="D631" s="231"/>
      <c r="E631" s="221"/>
    </row>
    <row r="632" spans="1:5" ht="18.75">
      <c r="A632" s="1942" t="s">
        <v>511</v>
      </c>
      <c r="B632" s="272" t="s">
        <v>1116</v>
      </c>
      <c r="C632" s="219" t="s">
        <v>1800</v>
      </c>
      <c r="D632" s="231"/>
      <c r="E632" s="221"/>
    </row>
    <row r="633" spans="1:5" ht="18.75">
      <c r="A633" s="1942" t="s">
        <v>512</v>
      </c>
      <c r="B633" s="272" t="s">
        <v>1117</v>
      </c>
      <c r="C633" s="219" t="s">
        <v>1800</v>
      </c>
      <c r="D633" s="231"/>
      <c r="E633" s="221"/>
    </row>
    <row r="634" spans="1:5" ht="18.75">
      <c r="A634" s="1942" t="s">
        <v>513</v>
      </c>
      <c r="B634" s="272" t="s">
        <v>1118</v>
      </c>
      <c r="C634" s="219" t="s">
        <v>1800</v>
      </c>
      <c r="D634" s="231"/>
      <c r="E634" s="221"/>
    </row>
    <row r="635" spans="1:5" ht="18.75">
      <c r="A635" s="1942" t="s">
        <v>514</v>
      </c>
      <c r="B635" s="272" t="s">
        <v>1119</v>
      </c>
      <c r="C635" s="219" t="s">
        <v>1800</v>
      </c>
      <c r="D635" s="231"/>
      <c r="E635" s="221"/>
    </row>
    <row r="636" spans="1:5" ht="18.75">
      <c r="A636" s="1942" t="s">
        <v>515</v>
      </c>
      <c r="B636" s="272" t="s">
        <v>1120</v>
      </c>
      <c r="C636" s="219" t="s">
        <v>1800</v>
      </c>
      <c r="D636" s="231"/>
      <c r="E636" s="221"/>
    </row>
    <row r="637" spans="1:5" ht="18.75">
      <c r="A637" s="1942" t="s">
        <v>516</v>
      </c>
      <c r="B637" s="272" t="s">
        <v>1121</v>
      </c>
      <c r="C637" s="219" t="s">
        <v>1800</v>
      </c>
      <c r="D637" s="231"/>
      <c r="E637" s="221"/>
    </row>
    <row r="638" spans="1:5" ht="18.75">
      <c r="A638" s="1942" t="s">
        <v>517</v>
      </c>
      <c r="B638" s="272" t="s">
        <v>1122</v>
      </c>
      <c r="C638" s="219" t="s">
        <v>1800</v>
      </c>
      <c r="D638" s="231"/>
      <c r="E638" s="221"/>
    </row>
    <row r="639" spans="1:5" ht="18.75">
      <c r="A639" s="1942" t="s">
        <v>518</v>
      </c>
      <c r="B639" s="272" t="s">
        <v>1123</v>
      </c>
      <c r="C639" s="219" t="s">
        <v>1800</v>
      </c>
      <c r="D639" s="231"/>
      <c r="E639" s="221"/>
    </row>
    <row r="640" spans="1:5" ht="18.75">
      <c r="A640" s="1942" t="s">
        <v>519</v>
      </c>
      <c r="B640" s="272" t="s">
        <v>1124</v>
      </c>
      <c r="C640" s="219" t="s">
        <v>1800</v>
      </c>
      <c r="D640" s="231"/>
      <c r="E640" s="221"/>
    </row>
    <row r="641" spans="1:5" ht="18.75">
      <c r="A641" s="1942" t="s">
        <v>520</v>
      </c>
      <c r="B641" s="272" t="s">
        <v>1125</v>
      </c>
      <c r="C641" s="219" t="s">
        <v>1800</v>
      </c>
      <c r="D641" s="231"/>
      <c r="E641" s="221"/>
    </row>
    <row r="642" spans="1:5" ht="18.75">
      <c r="A642" s="1942" t="s">
        <v>521</v>
      </c>
      <c r="B642" s="272" t="s">
        <v>1126</v>
      </c>
      <c r="C642" s="219" t="s">
        <v>1800</v>
      </c>
      <c r="D642" s="231"/>
      <c r="E642" s="221"/>
    </row>
    <row r="643" spans="1:5" ht="18.75">
      <c r="A643" s="1942" t="s">
        <v>522</v>
      </c>
      <c r="B643" s="272" t="s">
        <v>1127</v>
      </c>
      <c r="C643" s="219" t="s">
        <v>1800</v>
      </c>
      <c r="D643" s="231"/>
      <c r="E643" s="221"/>
    </row>
    <row r="644" spans="1:5" ht="18.75">
      <c r="A644" s="1942" t="s">
        <v>523</v>
      </c>
      <c r="B644" s="272" t="s">
        <v>1128</v>
      </c>
      <c r="C644" s="219" t="s">
        <v>1800</v>
      </c>
      <c r="D644" s="231"/>
      <c r="E644" s="221"/>
    </row>
    <row r="645" spans="1:5" ht="18.75">
      <c r="A645" s="1942" t="s">
        <v>524</v>
      </c>
      <c r="B645" s="272" t="s">
        <v>1129</v>
      </c>
      <c r="C645" s="219" t="s">
        <v>1800</v>
      </c>
      <c r="D645" s="231"/>
      <c r="E645" s="221"/>
    </row>
    <row r="646" spans="1:5" ht="20.25" thickBot="1">
      <c r="A646" s="1942" t="s">
        <v>525</v>
      </c>
      <c r="B646" s="279" t="s">
        <v>1130</v>
      </c>
      <c r="C646" s="219" t="s">
        <v>1800</v>
      </c>
      <c r="D646" s="231"/>
      <c r="E646" s="221"/>
    </row>
    <row r="647" spans="1:5" ht="18.75">
      <c r="A647" s="1942" t="s">
        <v>526</v>
      </c>
      <c r="B647" s="271" t="s">
        <v>1131</v>
      </c>
      <c r="C647" s="219" t="s">
        <v>1800</v>
      </c>
      <c r="D647" s="231"/>
      <c r="E647" s="221"/>
    </row>
    <row r="648" spans="1:5" ht="18.75">
      <c r="A648" s="1942" t="s">
        <v>527</v>
      </c>
      <c r="B648" s="272" t="s">
        <v>1132</v>
      </c>
      <c r="C648" s="219" t="s">
        <v>1800</v>
      </c>
      <c r="D648" s="231"/>
      <c r="E648" s="221"/>
    </row>
    <row r="649" spans="1:5" ht="18.75">
      <c r="A649" s="1942" t="s">
        <v>528</v>
      </c>
      <c r="B649" s="272" t="s">
        <v>1133</v>
      </c>
      <c r="C649" s="219" t="s">
        <v>1800</v>
      </c>
      <c r="D649" s="231"/>
      <c r="E649" s="221"/>
    </row>
    <row r="650" spans="1:5" ht="18.75">
      <c r="A650" s="1942" t="s">
        <v>529</v>
      </c>
      <c r="B650" s="272" t="s">
        <v>1943</v>
      </c>
      <c r="C650" s="219" t="s">
        <v>1800</v>
      </c>
      <c r="D650" s="231"/>
      <c r="E650" s="221"/>
    </row>
    <row r="651" spans="1:5" ht="18.75">
      <c r="A651" s="1942" t="s">
        <v>530</v>
      </c>
      <c r="B651" s="272" t="s">
        <v>1944</v>
      </c>
      <c r="C651" s="219" t="s">
        <v>1800</v>
      </c>
      <c r="D651" s="231"/>
      <c r="E651" s="221"/>
    </row>
    <row r="652" spans="1:5" ht="18.75">
      <c r="A652" s="1942" t="s">
        <v>531</v>
      </c>
      <c r="B652" s="272" t="s">
        <v>1945</v>
      </c>
      <c r="C652" s="219" t="s">
        <v>1800</v>
      </c>
      <c r="D652" s="231"/>
      <c r="E652" s="221"/>
    </row>
    <row r="653" spans="1:5" ht="18.75">
      <c r="A653" s="1942" t="s">
        <v>532</v>
      </c>
      <c r="B653" s="272" t="s">
        <v>1946</v>
      </c>
      <c r="C653" s="219" t="s">
        <v>1800</v>
      </c>
      <c r="D653" s="231"/>
      <c r="E653" s="221"/>
    </row>
    <row r="654" spans="1:5" ht="18.75">
      <c r="A654" s="1942" t="s">
        <v>533</v>
      </c>
      <c r="B654" s="272" t="s">
        <v>1947</v>
      </c>
      <c r="C654" s="219" t="s">
        <v>1800</v>
      </c>
      <c r="D654" s="231"/>
      <c r="E654" s="221"/>
    </row>
    <row r="655" spans="1:5" ht="18.75">
      <c r="A655" s="1942" t="s">
        <v>534</v>
      </c>
      <c r="B655" s="272" t="s">
        <v>1948</v>
      </c>
      <c r="C655" s="219" t="s">
        <v>1800</v>
      </c>
      <c r="D655" s="231"/>
      <c r="E655" s="221"/>
    </row>
    <row r="656" spans="1:5" ht="18.75">
      <c r="A656" s="1942" t="s">
        <v>535</v>
      </c>
      <c r="B656" s="272" t="s">
        <v>1949</v>
      </c>
      <c r="C656" s="219" t="s">
        <v>1800</v>
      </c>
      <c r="D656" s="231"/>
      <c r="E656" s="221"/>
    </row>
    <row r="657" spans="1:5" ht="18.75">
      <c r="A657" s="1942" t="s">
        <v>536</v>
      </c>
      <c r="B657" s="272" t="s">
        <v>1950</v>
      </c>
      <c r="C657" s="219" t="s">
        <v>1800</v>
      </c>
      <c r="D657" s="231"/>
      <c r="E657" s="221"/>
    </row>
    <row r="658" spans="1:5" ht="18.75">
      <c r="A658" s="1942" t="s">
        <v>537</v>
      </c>
      <c r="B658" s="272" t="s">
        <v>1951</v>
      </c>
      <c r="C658" s="219" t="s">
        <v>1800</v>
      </c>
      <c r="D658" s="231"/>
      <c r="E658" s="221"/>
    </row>
    <row r="659" spans="1:5" ht="18.75">
      <c r="A659" s="1942" t="s">
        <v>538</v>
      </c>
      <c r="B659" s="272" t="s">
        <v>1952</v>
      </c>
      <c r="C659" s="219" t="s">
        <v>1800</v>
      </c>
      <c r="D659" s="231"/>
      <c r="E659" s="221"/>
    </row>
    <row r="660" spans="1:5" ht="18.75">
      <c r="A660" s="1942" t="s">
        <v>539</v>
      </c>
      <c r="B660" s="272" t="s">
        <v>1953</v>
      </c>
      <c r="C660" s="219" t="s">
        <v>1800</v>
      </c>
      <c r="D660" s="231"/>
      <c r="E660" s="221"/>
    </row>
    <row r="661" spans="1:5" ht="18.75">
      <c r="A661" s="1942" t="s">
        <v>540</v>
      </c>
      <c r="B661" s="272" t="s">
        <v>1954</v>
      </c>
      <c r="C661" s="219" t="s">
        <v>1800</v>
      </c>
      <c r="D661" s="231"/>
      <c r="E661" s="221"/>
    </row>
    <row r="662" spans="1:5" ht="18.75">
      <c r="A662" s="1942" t="s">
        <v>541</v>
      </c>
      <c r="B662" s="272" t="s">
        <v>1955</v>
      </c>
      <c r="C662" s="219" t="s">
        <v>1800</v>
      </c>
      <c r="D662" s="231"/>
      <c r="E662" s="221"/>
    </row>
    <row r="663" spans="1:5" ht="18.75">
      <c r="A663" s="1942" t="s">
        <v>542</v>
      </c>
      <c r="B663" s="272" t="s">
        <v>1956</v>
      </c>
      <c r="C663" s="219" t="s">
        <v>1800</v>
      </c>
      <c r="D663" s="231"/>
      <c r="E663" s="221"/>
    </row>
    <row r="664" spans="1:5" ht="18.75">
      <c r="A664" s="1942" t="s">
        <v>543</v>
      </c>
      <c r="B664" s="272" t="s">
        <v>1957</v>
      </c>
      <c r="C664" s="219" t="s">
        <v>1800</v>
      </c>
      <c r="D664" s="231"/>
      <c r="E664" s="221"/>
    </row>
    <row r="665" spans="1:5" ht="18.75">
      <c r="A665" s="1942" t="s">
        <v>544</v>
      </c>
      <c r="B665" s="272" t="s">
        <v>1958</v>
      </c>
      <c r="C665" s="219" t="s">
        <v>1800</v>
      </c>
      <c r="D665" s="231"/>
      <c r="E665" s="221"/>
    </row>
    <row r="666" spans="1:5" ht="18.75">
      <c r="A666" s="1942" t="s">
        <v>545</v>
      </c>
      <c r="B666" s="272" t="s">
        <v>1959</v>
      </c>
      <c r="C666" s="219" t="s">
        <v>1800</v>
      </c>
      <c r="D666" s="231"/>
      <c r="E666" s="221"/>
    </row>
    <row r="667" spans="1:5" ht="18.75">
      <c r="A667" s="1942" t="s">
        <v>546</v>
      </c>
      <c r="B667" s="272" t="s">
        <v>1960</v>
      </c>
      <c r="C667" s="219" t="s">
        <v>1800</v>
      </c>
      <c r="D667" s="231"/>
      <c r="E667" s="221"/>
    </row>
    <row r="668" spans="1:5" ht="19.5" thickBot="1">
      <c r="A668" s="1942" t="s">
        <v>547</v>
      </c>
      <c r="B668" s="275" t="s">
        <v>1961</v>
      </c>
      <c r="C668" s="219" t="s">
        <v>1800</v>
      </c>
      <c r="D668" s="231"/>
      <c r="E668" s="221"/>
    </row>
    <row r="669" spans="1:5" ht="18.75">
      <c r="A669" s="1942" t="s">
        <v>548</v>
      </c>
      <c r="B669" s="271" t="s">
        <v>1962</v>
      </c>
      <c r="C669" s="219" t="s">
        <v>1800</v>
      </c>
      <c r="D669" s="231"/>
      <c r="E669" s="221"/>
    </row>
    <row r="670" spans="1:5" ht="18.75">
      <c r="A670" s="1942" t="s">
        <v>549</v>
      </c>
      <c r="B670" s="272" t="s">
        <v>1963</v>
      </c>
      <c r="C670" s="219" t="s">
        <v>1800</v>
      </c>
      <c r="D670" s="231"/>
      <c r="E670" s="221"/>
    </row>
    <row r="671" spans="1:5" ht="18.75">
      <c r="A671" s="1942" t="s">
        <v>550</v>
      </c>
      <c r="B671" s="272" t="s">
        <v>1964</v>
      </c>
      <c r="C671" s="219" t="s">
        <v>1800</v>
      </c>
      <c r="D671" s="231"/>
      <c r="E671" s="221"/>
    </row>
    <row r="672" spans="1:5" ht="18.75">
      <c r="A672" s="1942" t="s">
        <v>551</v>
      </c>
      <c r="B672" s="272" t="s">
        <v>1965</v>
      </c>
      <c r="C672" s="219" t="s">
        <v>1800</v>
      </c>
      <c r="D672" s="231"/>
      <c r="E672" s="221"/>
    </row>
    <row r="673" spans="1:5" ht="18.75">
      <c r="A673" s="1942" t="s">
        <v>552</v>
      </c>
      <c r="B673" s="272" t="s">
        <v>1966</v>
      </c>
      <c r="C673" s="219" t="s">
        <v>1800</v>
      </c>
      <c r="D673" s="231"/>
      <c r="E673" s="221"/>
    </row>
    <row r="674" spans="1:5" ht="18.75">
      <c r="A674" s="1942" t="s">
        <v>553</v>
      </c>
      <c r="B674" s="272" t="s">
        <v>1967</v>
      </c>
      <c r="C674" s="219" t="s">
        <v>1800</v>
      </c>
      <c r="D674" s="231"/>
      <c r="E674" s="221"/>
    </row>
    <row r="675" spans="1:5" ht="18.75">
      <c r="A675" s="1942" t="s">
        <v>554</v>
      </c>
      <c r="B675" s="272" t="s">
        <v>1968</v>
      </c>
      <c r="C675" s="219" t="s">
        <v>1800</v>
      </c>
      <c r="D675" s="231"/>
      <c r="E675" s="221"/>
    </row>
    <row r="676" spans="1:5" ht="18.75">
      <c r="A676" s="1942" t="s">
        <v>555</v>
      </c>
      <c r="B676" s="272" t="s">
        <v>1969</v>
      </c>
      <c r="C676" s="219" t="s">
        <v>1800</v>
      </c>
      <c r="D676" s="231"/>
      <c r="E676" s="221"/>
    </row>
    <row r="677" spans="1:5" ht="18.75">
      <c r="A677" s="1942" t="s">
        <v>556</v>
      </c>
      <c r="B677" s="272" t="s">
        <v>1970</v>
      </c>
      <c r="C677" s="219" t="s">
        <v>1800</v>
      </c>
      <c r="D677" s="231"/>
      <c r="E677" s="221"/>
    </row>
    <row r="678" spans="1:5" ht="19.5">
      <c r="A678" s="1942" t="s">
        <v>557</v>
      </c>
      <c r="B678" s="273" t="s">
        <v>1971</v>
      </c>
      <c r="C678" s="219" t="s">
        <v>1800</v>
      </c>
      <c r="D678" s="231"/>
      <c r="E678" s="221"/>
    </row>
    <row r="679" spans="1:5" ht="19.5" thickBot="1">
      <c r="A679" s="1942" t="s">
        <v>558</v>
      </c>
      <c r="B679" s="275" t="s">
        <v>1972</v>
      </c>
      <c r="C679" s="219" t="s">
        <v>1800</v>
      </c>
      <c r="D679" s="231"/>
      <c r="E679" s="221"/>
    </row>
    <row r="680" spans="1:5" ht="18.75">
      <c r="A680" s="1942" t="s">
        <v>559</v>
      </c>
      <c r="B680" s="271" t="s">
        <v>1973</v>
      </c>
      <c r="C680" s="219" t="s">
        <v>1800</v>
      </c>
      <c r="D680" s="231"/>
      <c r="E680" s="221"/>
    </row>
    <row r="681" spans="1:5" ht="18.75">
      <c r="A681" s="1942" t="s">
        <v>560</v>
      </c>
      <c r="B681" s="272" t="s">
        <v>1974</v>
      </c>
      <c r="C681" s="219" t="s">
        <v>1800</v>
      </c>
      <c r="D681" s="231"/>
      <c r="E681" s="221"/>
    </row>
    <row r="682" spans="1:5" ht="18.75">
      <c r="A682" s="1942" t="s">
        <v>561</v>
      </c>
      <c r="B682" s="272" t="s">
        <v>1975</v>
      </c>
      <c r="C682" s="219" t="s">
        <v>1800</v>
      </c>
      <c r="D682" s="231"/>
      <c r="E682" s="221"/>
    </row>
    <row r="683" spans="1:5" ht="18.75">
      <c r="A683" s="1942" t="s">
        <v>562</v>
      </c>
      <c r="B683" s="272" t="s">
        <v>1976</v>
      </c>
      <c r="C683" s="219" t="s">
        <v>1800</v>
      </c>
      <c r="D683" s="231"/>
      <c r="E683" s="221"/>
    </row>
    <row r="684" spans="1:5" ht="20.25" thickBot="1">
      <c r="A684" s="1942" t="s">
        <v>563</v>
      </c>
      <c r="B684" s="279" t="s">
        <v>1977</v>
      </c>
      <c r="C684" s="219" t="s">
        <v>1800</v>
      </c>
      <c r="D684" s="231"/>
      <c r="E684" s="221"/>
    </row>
    <row r="685" spans="1:5" ht="18.75">
      <c r="A685" s="1942" t="s">
        <v>564</v>
      </c>
      <c r="B685" s="271" t="s">
        <v>1978</v>
      </c>
      <c r="C685" s="219" t="s">
        <v>1800</v>
      </c>
      <c r="D685" s="231"/>
      <c r="E685" s="221"/>
    </row>
    <row r="686" spans="1:5" ht="18.75">
      <c r="A686" s="1942" t="s">
        <v>565</v>
      </c>
      <c r="B686" s="272" t="s">
        <v>1979</v>
      </c>
      <c r="C686" s="219" t="s">
        <v>1800</v>
      </c>
      <c r="D686" s="231"/>
      <c r="E686" s="221"/>
    </row>
    <row r="687" spans="1:5" ht="18.75">
      <c r="A687" s="1942" t="s">
        <v>566</v>
      </c>
      <c r="B687" s="272" t="s">
        <v>1980</v>
      </c>
      <c r="C687" s="219" t="s">
        <v>1800</v>
      </c>
      <c r="D687" s="231"/>
      <c r="E687" s="221"/>
    </row>
    <row r="688" spans="1:5" ht="18.75">
      <c r="A688" s="1942" t="s">
        <v>567</v>
      </c>
      <c r="B688" s="272" t="s">
        <v>1981</v>
      </c>
      <c r="C688" s="219" t="s">
        <v>1800</v>
      </c>
      <c r="D688" s="231"/>
      <c r="E688" s="221"/>
    </row>
    <row r="689" spans="1:5" ht="18.75">
      <c r="A689" s="1942" t="s">
        <v>568</v>
      </c>
      <c r="B689" s="272" t="s">
        <v>1982</v>
      </c>
      <c r="C689" s="219" t="s">
        <v>1800</v>
      </c>
      <c r="D689" s="231"/>
      <c r="E689" s="221"/>
    </row>
    <row r="690" spans="1:5" ht="18.75">
      <c r="A690" s="1942" t="s">
        <v>569</v>
      </c>
      <c r="B690" s="272" t="s">
        <v>1983</v>
      </c>
      <c r="C690" s="219" t="s">
        <v>1800</v>
      </c>
      <c r="D690" s="231"/>
      <c r="E690" s="221"/>
    </row>
    <row r="691" spans="1:5" ht="18.75">
      <c r="A691" s="1942" t="s">
        <v>570</v>
      </c>
      <c r="B691" s="272" t="s">
        <v>1984</v>
      </c>
      <c r="C691" s="219" t="s">
        <v>1800</v>
      </c>
      <c r="D691" s="231"/>
      <c r="E691" s="221"/>
    </row>
    <row r="692" spans="1:5" ht="18.75">
      <c r="A692" s="1942" t="s">
        <v>571</v>
      </c>
      <c r="B692" s="272" t="s">
        <v>1985</v>
      </c>
      <c r="C692" s="219" t="s">
        <v>1800</v>
      </c>
      <c r="D692" s="231"/>
      <c r="E692" s="221"/>
    </row>
    <row r="693" spans="1:5" ht="18.75">
      <c r="A693" s="1942" t="s">
        <v>572</v>
      </c>
      <c r="B693" s="272" t="s">
        <v>1986</v>
      </c>
      <c r="C693" s="219" t="s">
        <v>1800</v>
      </c>
      <c r="D693" s="231"/>
      <c r="E693" s="221"/>
    </row>
    <row r="694" spans="1:5" ht="18.75">
      <c r="A694" s="1942" t="s">
        <v>573</v>
      </c>
      <c r="B694" s="272" t="s">
        <v>1987</v>
      </c>
      <c r="C694" s="219" t="s">
        <v>1800</v>
      </c>
      <c r="D694" s="231"/>
      <c r="E694" s="221"/>
    </row>
    <row r="695" spans="1:5" ht="20.25" thickBot="1">
      <c r="A695" s="1942" t="s">
        <v>574</v>
      </c>
      <c r="B695" s="279" t="s">
        <v>1988</v>
      </c>
      <c r="C695" s="219" t="s">
        <v>1800</v>
      </c>
      <c r="D695" s="231"/>
      <c r="E695" s="221"/>
    </row>
    <row r="696" spans="1:5" ht="18.75">
      <c r="A696" s="1942" t="s">
        <v>575</v>
      </c>
      <c r="B696" s="271" t="s">
        <v>1989</v>
      </c>
      <c r="C696" s="219" t="s">
        <v>1800</v>
      </c>
      <c r="D696" s="231"/>
      <c r="E696" s="221"/>
    </row>
    <row r="697" spans="1:5" ht="18.75">
      <c r="A697" s="1942" t="s">
        <v>576</v>
      </c>
      <c r="B697" s="272" t="s">
        <v>1990</v>
      </c>
      <c r="C697" s="219" t="s">
        <v>1800</v>
      </c>
      <c r="D697" s="231"/>
      <c r="E697" s="221"/>
    </row>
    <row r="698" spans="1:5" ht="18.75">
      <c r="A698" s="1942" t="s">
        <v>577</v>
      </c>
      <c r="B698" s="272" t="s">
        <v>1991</v>
      </c>
      <c r="C698" s="219" t="s">
        <v>1800</v>
      </c>
      <c r="D698" s="231"/>
      <c r="E698" s="221"/>
    </row>
    <row r="699" spans="1:5" ht="18.75">
      <c r="A699" s="1942" t="s">
        <v>578</v>
      </c>
      <c r="B699" s="272" t="s">
        <v>1992</v>
      </c>
      <c r="C699" s="219" t="s">
        <v>1800</v>
      </c>
      <c r="D699" s="231"/>
      <c r="E699" s="221"/>
    </row>
    <row r="700" spans="1:5" ht="18.75">
      <c r="A700" s="1942" t="s">
        <v>579</v>
      </c>
      <c r="B700" s="272" t="s">
        <v>1993</v>
      </c>
      <c r="C700" s="219" t="s">
        <v>1800</v>
      </c>
      <c r="D700" s="231"/>
      <c r="E700" s="221"/>
    </row>
    <row r="701" spans="1:5" ht="18.75">
      <c r="A701" s="1942" t="s">
        <v>580</v>
      </c>
      <c r="B701" s="272" t="s">
        <v>1994</v>
      </c>
      <c r="C701" s="219" t="s">
        <v>1800</v>
      </c>
      <c r="D701" s="231"/>
      <c r="E701" s="221"/>
    </row>
    <row r="702" spans="1:5" ht="18.75">
      <c r="A702" s="1942" t="s">
        <v>581</v>
      </c>
      <c r="B702" s="272" t="s">
        <v>1995</v>
      </c>
      <c r="C702" s="219" t="s">
        <v>1800</v>
      </c>
      <c r="D702" s="231"/>
      <c r="E702" s="221"/>
    </row>
    <row r="703" spans="1:5" ht="18.75">
      <c r="A703" s="1942" t="s">
        <v>582</v>
      </c>
      <c r="B703" s="272" t="s">
        <v>1996</v>
      </c>
      <c r="C703" s="219" t="s">
        <v>1800</v>
      </c>
      <c r="D703" s="231"/>
      <c r="E703" s="221"/>
    </row>
    <row r="704" spans="1:5" ht="18.75">
      <c r="A704" s="1942" t="s">
        <v>583</v>
      </c>
      <c r="B704" s="272" t="s">
        <v>1997</v>
      </c>
      <c r="C704" s="219" t="s">
        <v>1800</v>
      </c>
      <c r="D704" s="231"/>
      <c r="E704" s="221"/>
    </row>
    <row r="705" spans="1:5" ht="20.25" thickBot="1">
      <c r="A705" s="1942" t="s">
        <v>584</v>
      </c>
      <c r="B705" s="279" t="s">
        <v>1998</v>
      </c>
      <c r="C705" s="219" t="s">
        <v>1800</v>
      </c>
      <c r="D705" s="231"/>
      <c r="E705" s="221"/>
    </row>
    <row r="706" spans="1:5" ht="18.75">
      <c r="A706" s="1942" t="s">
        <v>585</v>
      </c>
      <c r="B706" s="271" t="s">
        <v>1999</v>
      </c>
      <c r="C706" s="219" t="s">
        <v>1800</v>
      </c>
      <c r="D706" s="231"/>
      <c r="E706" s="221"/>
    </row>
    <row r="707" spans="1:5" ht="18.75">
      <c r="A707" s="1942" t="s">
        <v>586</v>
      </c>
      <c r="B707" s="272" t="s">
        <v>2000</v>
      </c>
      <c r="C707" s="219" t="s">
        <v>1800</v>
      </c>
      <c r="D707" s="231"/>
      <c r="E707" s="221"/>
    </row>
    <row r="708" spans="1:5" ht="18.75">
      <c r="A708" s="1942" t="s">
        <v>587</v>
      </c>
      <c r="B708" s="272" t="s">
        <v>2001</v>
      </c>
      <c r="C708" s="219" t="s">
        <v>1800</v>
      </c>
      <c r="D708" s="231"/>
      <c r="E708" s="221"/>
    </row>
    <row r="709" spans="1:5" ht="18.75">
      <c r="A709" s="1942" t="s">
        <v>588</v>
      </c>
      <c r="B709" s="272" t="s">
        <v>2002</v>
      </c>
      <c r="C709" s="219" t="s">
        <v>1800</v>
      </c>
      <c r="D709" s="231"/>
      <c r="E709" s="221"/>
    </row>
    <row r="710" spans="1:5" ht="20.25" thickBot="1">
      <c r="A710" s="1942" t="s">
        <v>589</v>
      </c>
      <c r="B710" s="279" t="s">
        <v>2003</v>
      </c>
      <c r="C710" s="219" t="s">
        <v>1800</v>
      </c>
      <c r="D710" s="231"/>
      <c r="E710" s="221"/>
    </row>
    <row r="711" spans="1:5" ht="19.5">
      <c r="A711" s="231"/>
      <c r="B711" s="237"/>
      <c r="C711" s="219"/>
      <c r="D711" s="231"/>
      <c r="E711" s="221"/>
    </row>
    <row r="712" spans="1:5">
      <c r="A712" s="280" t="s">
        <v>1170</v>
      </c>
      <c r="B712" s="281" t="s">
        <v>1169</v>
      </c>
      <c r="C712" s="1951" t="s">
        <v>1170</v>
      </c>
      <c r="D712" s="228"/>
      <c r="E712" s="228"/>
    </row>
    <row r="713" spans="1:5">
      <c r="A713" s="1949"/>
      <c r="B713" s="1950">
        <v>42766</v>
      </c>
      <c r="C713" s="1949" t="s">
        <v>590</v>
      </c>
      <c r="D713" s="228"/>
      <c r="E713" s="228"/>
    </row>
    <row r="714" spans="1:5">
      <c r="A714" s="1949"/>
      <c r="B714" s="1950">
        <v>42794</v>
      </c>
      <c r="C714" s="1949" t="s">
        <v>591</v>
      </c>
      <c r="D714" s="228"/>
      <c r="E714" s="228"/>
    </row>
    <row r="715" spans="1:5">
      <c r="A715" s="1949"/>
      <c r="B715" s="1950">
        <v>42825</v>
      </c>
      <c r="C715" s="1949" t="s">
        <v>592</v>
      </c>
      <c r="D715" s="228"/>
      <c r="E715" s="228"/>
    </row>
    <row r="716" spans="1:5">
      <c r="A716" s="1949"/>
      <c r="B716" s="1950">
        <v>42855</v>
      </c>
      <c r="C716" s="1949" t="s">
        <v>593</v>
      </c>
    </row>
    <row r="717" spans="1:5">
      <c r="A717" s="1949"/>
      <c r="B717" s="1950">
        <v>42886</v>
      </c>
      <c r="C717" s="1949" t="s">
        <v>594</v>
      </c>
    </row>
    <row r="718" spans="1:5">
      <c r="A718" s="1949"/>
      <c r="B718" s="1950">
        <v>42916</v>
      </c>
      <c r="C718" s="1949" t="s">
        <v>595</v>
      </c>
    </row>
    <row r="719" spans="1:5">
      <c r="A719" s="1949"/>
      <c r="B719" s="1950">
        <v>42947</v>
      </c>
      <c r="C719" s="1949" t="s">
        <v>596</v>
      </c>
    </row>
    <row r="720" spans="1:5">
      <c r="A720" s="1949"/>
      <c r="B720" s="1950">
        <v>42978</v>
      </c>
      <c r="C720" s="1949" t="s">
        <v>597</v>
      </c>
    </row>
    <row r="721" spans="1:3">
      <c r="A721" s="1949"/>
      <c r="B721" s="1950">
        <v>43008</v>
      </c>
      <c r="C721" s="1949" t="s">
        <v>598</v>
      </c>
    </row>
    <row r="722" spans="1:3">
      <c r="A722" s="1949"/>
      <c r="B722" s="1950">
        <v>43039</v>
      </c>
      <c r="C722" s="1949" t="s">
        <v>599</v>
      </c>
    </row>
    <row r="723" spans="1:3">
      <c r="A723" s="1949"/>
      <c r="B723" s="1950">
        <v>43069</v>
      </c>
      <c r="C723" s="1949" t="s">
        <v>600</v>
      </c>
    </row>
    <row r="724" spans="1:3">
      <c r="A724" s="1949"/>
      <c r="B724" s="1950">
        <v>43100</v>
      </c>
      <c r="C724" s="1949" t="s">
        <v>601</v>
      </c>
    </row>
  </sheetData>
  <sheetProtection password="81B0" sheet="1"/>
  <phoneticPr fontId="3"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Cash-Flow-DATA</vt:lpstr>
      <vt:lpstr>OTCHET-agregirani pokazateli</vt:lpstr>
      <vt:lpstr>OTCHET F</vt:lpstr>
      <vt:lpstr>OTCHET</vt:lpstr>
      <vt:lpstr>INF</vt:lpstr>
      <vt:lpstr>list</vt:lpstr>
      <vt:lpstr>Date</vt:lpstr>
      <vt:lpstr>EBK_DEIN</vt:lpstr>
      <vt:lpstr>EBK_DEIN2</vt:lpstr>
      <vt:lpstr>list</vt:lpstr>
      <vt:lpstr>OP_LIST</vt:lpstr>
      <vt:lpstr>OP_LIST2</vt:lpstr>
      <vt:lpstr>PRBK</vt:lpstr>
      <vt:lpstr>SMETKA</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Ajur</dc:creator>
  <cp:lastModifiedBy>Десислава Димитрова</cp:lastModifiedBy>
  <cp:lastPrinted>2016-01-15T17:01:19Z</cp:lastPrinted>
  <dcterms:created xsi:type="dcterms:W3CDTF">1997-12-10T11:54:07Z</dcterms:created>
  <dcterms:modified xsi:type="dcterms:W3CDTF">2018-02-01T12:59:22Z</dcterms:modified>
</cp:coreProperties>
</file>